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katerina.vlkova" reservationPassword="0"/>
  <workbookPr/>
  <bookViews>
    <workbookView xWindow="240" yWindow="120" windowWidth="14940" windowHeight="9225" activeTab="0"/>
  </bookViews>
  <sheets>
    <sheet name="SO 000" sheetId="1" r:id="rId1"/>
    <sheet name="SO 101" sheetId="2" r:id="rId2"/>
    <sheet name="SO 181" sheetId="3" r:id="rId3"/>
  </sheets>
  <definedNames/>
  <calcPr/>
  <webPublishing/>
</workbook>
</file>

<file path=xl/sharedStrings.xml><?xml version="1.0" encoding="utf-8"?>
<sst xmlns="http://schemas.openxmlformats.org/spreadsheetml/2006/main" count="1414" uniqueCount="464">
  <si>
    <t>ASPE10</t>
  </si>
  <si>
    <t>S</t>
  </si>
  <si>
    <t>Firma: ÚDRŽBA SILNIC Královéhradeckého kraje a.s.</t>
  </si>
  <si>
    <t>Soupis prací objektu</t>
  </si>
  <si>
    <t xml:space="preserve">Stavba: </t>
  </si>
  <si>
    <t>35802b</t>
  </si>
  <si>
    <t>Extravilány III/3166 Chleny - Vrbice_31052023_neoceněný</t>
  </si>
  <si>
    <t>O</t>
  </si>
  <si>
    <t>Rozpočet:</t>
  </si>
  <si>
    <t>0,00</t>
  </si>
  <si>
    <t>15,00</t>
  </si>
  <si>
    <t>21,00</t>
  </si>
  <si>
    <t>3</t>
  </si>
  <si>
    <t>2</t>
  </si>
  <si>
    <t>SO 000</t>
  </si>
  <si>
    <t>Všeobecné a ostatní náklady</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</si>
  <si>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</si>
  <si>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</si>
  <si>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</si>
  <si>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</si>
  <si>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</si>
  <si>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</si>
  <si>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</si>
  <si>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</si>
  <si>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</si>
  <si>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</si>
  <si>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</si>
  <si>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</si>
  <si>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</si>
  <si>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</si>
  <si>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</si>
  <si>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</si>
  <si>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</si>
  <si>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</si>
  <si>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</si>
  <si>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</si>
  <si>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02730</t>
  </si>
  <si>
    <t/>
  </si>
  <si>
    <t>POMOC PRÁCE ZŘÍZ NEBO ZAJIŠŤ OCHRANU INŽENÝRSKÝCH SÍTÍ</t>
  </si>
  <si>
    <t>KPL</t>
  </si>
  <si>
    <t>PP</t>
  </si>
  <si>
    <t>Položka pro celou stavbu.  
Zahrnuje náklady na veškeré nutné ochrany a oprávněně požadovaná opatření vlastníkem dotčené inženýrské sítě a případné další související práce na obnažených nebo jiným způsobem dotčených inženýrských sítích.  
Opětovné prověření existence inženýrských sítí.  
Vytyčení, sondy, zajištění před zahájením stavebních prací, po celou dobu výstavby akce.  
Pevná cena</t>
  </si>
  <si>
    <t>VV</t>
  </si>
  <si>
    <t>1=1,000 [A]</t>
  </si>
  <si>
    <t>TS</t>
  </si>
  <si>
    <t>zahrnuje veškeré náklady spojené s objednatelem požadovanými zařízeními</t>
  </si>
  <si>
    <t>02910</t>
  </si>
  <si>
    <t>OSTATNÍ POŽADAVKY - ZEMĚMĚŘIČSKÁ MĚŘENÍ</t>
  </si>
  <si>
    <t>Kompletní geodetické práce na vytyčení vytyčovaných bodů definovaného objektu v rozsahu PD a TKP.  
Celkem včetně ochrany vytyčovacích a vytyčovaných bodů  
Celkem rozsah dle SOD  
Pevná cena</t>
  </si>
  <si>
    <t>zahrnuje veškeré náklady spojené s objednatelem požadovanými pracemi,   
- pro stanovení orientační investorské ceny určete jednotkovou cenu jako 1% odhadované ceny stavby</t>
  </si>
  <si>
    <t>02911</t>
  </si>
  <si>
    <t>OSTATNÍ POŽADAVKY - GEODETICKÉ ZAMĚŘENÍ</t>
  </si>
  <si>
    <t>SOUBOR</t>
  </si>
  <si>
    <t>Zaměření skutečného provedení stavby (3x tištěná forma+3 ks CD)  
Pevná cena</t>
  </si>
  <si>
    <t>zahrnuje veškeré náklady spojené s objednatelem požadovanými pracemi</t>
  </si>
  <si>
    <t>Zaměření vrstev pro určení kubatur sanací a pro určení kubatur konstrukčních vrstev a celkových plošných a délkových výměr.  
Pevná cena</t>
  </si>
  <si>
    <t>02944</t>
  </si>
  <si>
    <t>OSTAT POŽADAVKY - DOKUMENTACE SKUTEČ PROVEDENÍ V DIGIT FORMĚ</t>
  </si>
  <si>
    <t>Cena za vypracování DSPS (dokumentace skutečného provedení stavby) dle  obchodních podmínek objednatele,  
Zadavatel poskytne dokumentaci ve formátu *.pdf a *.dwg.  
Pevná cena</t>
  </si>
  <si>
    <t>02946</t>
  </si>
  <si>
    <t>OSTAT POŽADAVKY - FOTODOKUMENTACE</t>
  </si>
  <si>
    <t>Fotodokumentace v průběhu realizace stavby v maximálně týdenním cyklu. Vše včetně předání v el. podobě a tištěné podobě dle požadavku objednatele a SOD.  
Pevná cena</t>
  </si>
  <si>
    <t>položka zahrnuje:  
- fotodokumentaci zadavatelem požadovaného děje a konstrukcí v požadovaných časových intervalech  
- zadavatelem specifikované výstupy (fotografie v papírovém a digitálním formátu) v požadovaném počtu</t>
  </si>
  <si>
    <t>7</t>
  </si>
  <si>
    <t>02991</t>
  </si>
  <si>
    <t>OSTATNÍ POŽADAVKY - INFORMAČNÍ TABULE</t>
  </si>
  <si>
    <t>KUS</t>
  </si>
  <si>
    <t>Náklady na zřízení informační tabule s údaji o stavbě s textem dle vzoru objednatele. Po ukončení stavby odstranění.   
Pevná cena</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</si>
  <si>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</si>
  <si>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8</t>
  </si>
  <si>
    <t>03720</t>
  </si>
  <si>
    <t>POMOC PRÁCE ZAJIŠŤ NEBO ZŘÍZ REGULACI A OCHRANU DOPRAVY</t>
  </si>
  <si>
    <t>Úhrnná částka musí obsahovat veškeré náklady na dočasné úpravy a regulaci  
dopravy (i pěší) na staveništi a nezbytné značení a opatření vyplývající z  
požadavků BOZP na staveništi vč. provizorních lávek a nájezdů, apod.  
Trasy pro pěší v souladu s vyhl. č. 398/2009 Sb., o  
obecných technických požadavcích zabezpečujících bezbariérové užívání staveb.  
Po dobu realizace stavby zajištěn přístup k objektům pro požární techniku, policie,  
záchranné služby.  
Pevná cena</t>
  </si>
  <si>
    <t>zahrnuje objednatelem povolené náklady na požadovaná zařízení zhotovitele</t>
  </si>
  <si>
    <t>SO 101</t>
  </si>
  <si>
    <t>Extravilány III/3166 Chleny - Vrbice</t>
  </si>
  <si>
    <t>014102</t>
  </si>
  <si>
    <t>POPLATKY ZA SKLÁDKU</t>
  </si>
  <si>
    <t>T</t>
  </si>
  <si>
    <t>Poplatky za uložení zemin a kameniva. Předpoklad 2000 kg/m3.</t>
  </si>
  <si>
    <t>položka 11332: 1471=1 471,000 [A] 
položka 12373: 1279,2=1 279,200 [B] 
položka 12922:  1235*0,1=123,500 [C] 
položka 12932: 1666,5*0,5=833,250 [D] 
položka 129945: 20*3,14*0,15*0,15=1,413 [E] 
položka 129946: 7*3,14*0,2*0,2=0,879 [F] 
položka 13173: 4,55=4,550 [G] 
položka 13273: 264,86=264,860 [I] 
položka 21263: 245*0,5*0,5=61,250 [J] 
Celkem: (A+B+C+D+E+F+G+I+J)*2=8 079,804 [K]</t>
  </si>
  <si>
    <t>zahrnuje veškeré poplatky provozovateli skládky související s uložením odpadu na skládce.</t>
  </si>
  <si>
    <t>Zemní práce</t>
  </si>
  <si>
    <t>11332</t>
  </si>
  <si>
    <t>ODSTRANĚNÍ PODKLADŮ ZPEVNĚNÝCH PLOCH Z KAMENIVA NESTMELENÉHO</t>
  </si>
  <si>
    <t>M3</t>
  </si>
  <si>
    <t>Odkop stávajících konstrukčních vrstev komunikace. Položka včetně odvodzu a uložení na trvalou skládku ve zhotovitelem definované vzdálenosti.</t>
  </si>
  <si>
    <t>výpočet: plocha v řezu (odměřena digitálně z řezu) * délka 
U sanace kraje vozovky - 40 - 50% z celkové délky (po obou stranách) 1599*0,50*2=1599 m. Položka bude čerpána dle skutečnosti: 0,90*1599=1 439,100 [A] 
výpočet: délka * šířka * hloubka 
příčné překopy km 2,429 - 2,539: (5+5+5+5+5+5)*1*0,5=15,000 [B] 
výpočet: plocha v řezu (odměřena digitálně půdorysu) * tl. 
stávající kce nezpevněných sjezdů tl. 200 mm: (8,5+9+10,5+8,5+4,5+9+9+9+16,5)*0,2=16,900 [C] 
Celkem: A+B+C=1 471,000 [D]</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</si>
  <si>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</si>
  <si>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11372</t>
  </si>
  <si>
    <t>FRÉZOVÁNÍ ZPEVNĚNÝCH PLOCH ASFALTOVÝCH</t>
  </si>
  <si>
    <t>Frézování stávajících asf. vrstev. Zhotovitel v ceněn zohlední možnost zpětného využití vyfrézovaného materiálu na stavbě. Materiál může být použit zpět do stavby do nezpevněných krajnic a sjezdů.</t>
  </si>
  <si>
    <t>výpočet: plocha vozovky *  tl. 
konstrukce č. 1, frézování tl. 40 mm: (1133+2868+2556)*0,04=262,280 [A] 
asfaltové sjezdy, frézování tl. 40mm: (26+5+5)*0,04=1,440 [B] 
Celkem: A+B=263,720 [C]</t>
  </si>
  <si>
    <t>11372D</t>
  </si>
  <si>
    <t>FRÉZOVÁNÍ ZPEVNĚNÝCH PLOCH ASFALT DROBNÝCH OPRAV A PLOŠ ROZPADŮ DO 2000M2</t>
  </si>
  <si>
    <t>Oprava plošného rozpadu ložné vrstvy a síťových trhlin dle TP 115. Vyfrézování potřebné plochy tl. 80 mm. Předpoklad 10% z plochy asfaltu - (1133+2868+2556)*0,10=655,7m2. Položka bude čerpána dle skutečnosti. Zhotovitel v ceněn zohlední možnost zpětného využití vyfrézovaného materiálu na stavbě. Materiál může být použit zpět do stavby do nezpevněných krajnic a sjezdů.</t>
  </si>
  <si>
    <t>výpočet: plocha * tl. 
655,7*0,08=52,456 [A]</t>
  </si>
  <si>
    <t>113767</t>
  </si>
  <si>
    <t>FRÉZOVÁNÍ DRÁŽKY PRŮŘEZU DO 1000MM2 V ASFALTOVÉ VOZOVCE</t>
  </si>
  <si>
    <t>M</t>
  </si>
  <si>
    <t>Ošetření trhliny dle TP 115. Vyfrézování drážky 20x50 mm. Předpoklad 10% z délky úseku - 1599*0,10=159,9m. Položka bude čerpána dle skutečnosti. Zhotovitel v ceněn zohlední možnost zpětného využití vyfrézovaného materiálu na stavbě. Materiál může být použit zpět do stavby do nezpevněných krajnic a sjezdů.</t>
  </si>
  <si>
    <t>159,9=159,900 [A]</t>
  </si>
  <si>
    <t>Položka zahrnuje veškerou manipulaci s vybouranou sutí a s vybouranými hmotami vč. uložení na skládku.</t>
  </si>
  <si>
    <t>113769</t>
  </si>
  <si>
    <t>FRÉZOVÁNÍ DRÁŽKY PRŮŘEZU PŘES 1200MM2 V ASFALTOVÉ VOZOVCE</t>
  </si>
  <si>
    <t>Ošetření široké trhliny dle TP 115. Vyfrézování drážky 50x50 mm. Předpoklad 10% z délky úseku - 1599*0,10=159,9m. Položka bude čerpána dle skutečnosti. Zhotovitel v ceněn zohlední možnost zpětného využití vyfrézovaného materiálu na stavbě. Materiál může být použit zpět do stavby do nezpevněných krajnic a sjezdů.</t>
  </si>
  <si>
    <t>12110</t>
  </si>
  <si>
    <t>SEJMUTÍ ORNICE NEBO LESNÍ PŮDY</t>
  </si>
  <si>
    <t>Sejmutí ornice v tl. 100mm. Včetně odvozu a uložení na dočasnou skládku v prostoru stavby bez poplatku za skládku. Výměry odečteny digitálně ze situace.</t>
  </si>
  <si>
    <t>(15+26+67+16+151+397+97+203+38+642+49+517+170+469+357+411+39+21+38+656)*0,1=437,900 [A]</t>
  </si>
  <si>
    <t>položka zahrnuje sejmutí ornice bez ohledu na tloušťku vrstvy a její vodorovnou dopravu  
nezahrnuje uložení na trvalou skládku</t>
  </si>
  <si>
    <t>12373</t>
  </si>
  <si>
    <t>ODKOP PRO SPOD STAVBU SILNIC A ŽELEZNIC TŘ. I</t>
  </si>
  <si>
    <t>Odkop tělesa komunikace. Položka bude čerpána dle skutečnosti. Položka včetně odvozu a uložení na trvalou skládku ve zhotovitelem definované vzdálenosti.</t>
  </si>
  <si>
    <t>výpočet: plocha v řezu (odměřena digitálně z řezu) * délka 
U sanace kraje vozovky, sanace aktivní zóny - 50% z celkové délky (po obou stranách) 1599*0,50*2=1599 m. Položka bude čerpána dle skutečnosti. : 0,8*1599=1 279,200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</si>
  <si>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</si>
  <si>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12573</t>
  </si>
  <si>
    <t>VYKOPÁVKY ZE ZEMNÍKŮ A SKLÁDEK TŘ. I</t>
  </si>
  <si>
    <t>Vykopání zeminy z dočasné skládky pro vrácení zpět do stavby</t>
  </si>
  <si>
    <t>položka 17120:  437,9=437,900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</si>
  <si>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</si>
  <si>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12922</t>
  </si>
  <si>
    <t>ČIŠTĚNÍ KRAJNIC OD NÁNOSU TL. DO 100MM</t>
  </si>
  <si>
    <t>M2</t>
  </si>
  <si>
    <t>Odstranění nezpevněné krajnice v tl. 100 mm. Položka včetně odvozu a uložení na trvalou skládku ve zhotovitelem definované vzdálenosti.</t>
  </si>
  <si>
    <t>úsek km 0,735 - 0,955: (47,5+100+70,5+188,5+19,5)*0,5=213,000 [A] 
úsek km 1,296 - 1,863: (344+211,5+5+15,5+301+19,5+194+5)*0,5=547,750 [B] 
úsek km 2,009 - 2,821: (41,5+245+150+122,5+107+282,5)*0,5=474,250 [C] 
Celkem: A+B+C=1 235,000 [D]</t>
  </si>
  <si>
    <t>- vodorovná a svislá doprava, přemístění, přeložení, manipulace s výkopkem a uložení na skládku (bez poplatku)</t>
  </si>
  <si>
    <t>11</t>
  </si>
  <si>
    <t>12932</t>
  </si>
  <si>
    <t>ČIŠTĚNÍ PŘÍKOPŮ OD NÁNOSU DO 0,5M3/M</t>
  </si>
  <si>
    <t>Položka včetně odvozu a uložení na trvalou skládku ve zhotovitelem definované vzdálenosti.</t>
  </si>
  <si>
    <t>úsek km 0,735 - 0,955:18+44+175=237,000 [A] 
úsek km 1,296 - 1,863: 55+98+17+301+20+185=676,000 [B] 
úsek km 2,009 - 2,821: 100+150+121+40+21,5+40+281=753,500 [C] 
Celkem: A+B+C=1 666,500 [D]</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</si>
  <si>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</si>
  <si>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12</t>
  </si>
  <si>
    <t>129945</t>
  </si>
  <si>
    <t>ČIŠTĚNÍ POTRUBÍ DN DO 300MM</t>
  </si>
  <si>
    <t>km 1,632: 20=20,000 [A]</t>
  </si>
  <si>
    <t>13</t>
  </si>
  <si>
    <t>129946</t>
  </si>
  <si>
    <t>ČIŠTĚNÍ POTRUBÍ DN DO 400MM</t>
  </si>
  <si>
    <t>km 1,315: 7=7,000 [A]</t>
  </si>
  <si>
    <t>14</t>
  </si>
  <si>
    <t>13173</t>
  </si>
  <si>
    <t>HLOUBENÍ JAM ZAPAŽ I NEPAŽ TŘ. I</t>
  </si>
  <si>
    <t>Výkop zeminy, Položka včetně odvozu a uložení na trvalou skládku ve zhotovitelem definované vzdálenosti.</t>
  </si>
  <si>
    <t>odkop pro odláždění vyústění podélné drenáže: 1*0,35=0,350 [A] 
odkop pro odláždění vyústění v km 2,429 - 2,539 - 0,6 kg/m2: (2+2+2+2+2+2)*0,35=4,200 [B] 
Celkem: A+B=4,550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</si>
  <si>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</si>
  <si>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15</t>
  </si>
  <si>
    <t>13273</t>
  </si>
  <si>
    <t>HLOUBENÍ RÝH ŠÍŘ DO 2M PAŽ I NEPAŽ TŘ. I</t>
  </si>
  <si>
    <t>Vykopání rýhy v zemině. Položka včetně odvozu a uložení na trvalou skládku ve zhotovitelem definované vzdálenosti.</t>
  </si>
  <si>
    <t>výpočet: délka * šířka * výška 
pro obrubu km 0,783 - 0,887: 100*0,5*0,3=15,000 [A] 
pro bet. zajišťovací práh u vyústění podélné drenáže km 0,756: 3,5*0,4*0,6=0,840 [B] 
vsakovací rýha km 1,720 - 1,844: 125*1*1=125,000 [C] 
odkop pro zpevněnou krajnici a obrubu km 2,429 - 2,539: 110*1,2*0,3=39,600 [D] 
odkop pro u příčné překopy km 2,429 - 2,539: (8,5+8,5+8,5+8,5+8,5+8,5)*1*1,5=76,500 [E] 
pro bet. zajišťovací prahy km 2,429 - 2,539: (5,5+5,5+5,5+5,5+5,5+5,5)*0,4*0,6=7,920 [F] 
Celkem: A+B+C+D+E+F=264,860 [G]</t>
  </si>
  <si>
    <t>16</t>
  </si>
  <si>
    <t>17310</t>
  </si>
  <si>
    <t>ZEMNÍ KRAJNICE A DOSYPÁVKY SE ZHUTNĚNÍM</t>
  </si>
  <si>
    <t>Zemní krajnice - zhutněný materiál min. málo vhodný dle ČSN 73 6133. U sanace kraje vozovky - 50% z celkové délky (po obou stranách) 1599*0,50*2=1599 m. Položka bude čerpána dle skutečnosti.</t>
  </si>
  <si>
    <t>výpočet: plocha řezu * délka 
0,1*1599=159,900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</si>
  <si>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</si>
  <si>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t>
  </si>
  <si>
    <t>17581</t>
  </si>
  <si>
    <t>OBSYP POTRUBÍ A OBJEKTŮ Z NAKUPOVANÝCH MATERIÁLŮ</t>
  </si>
  <si>
    <t>Obsyp potrubí ŠD 0/32</t>
  </si>
  <si>
    <t>příčné překopy km 2,429 - 2,539: (8,5+8,5+8,5+8,5+8,5+8,5)*1*1,5=76,500 [E]</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</si>
  <si>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</si>
  <si>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t>
  </si>
  <si>
    <t>18110</t>
  </si>
  <si>
    <t>ÚPRAVA PLÁNĚ SE ZHUTNĚNÍM V HORNINĚ TŘ. I</t>
  </si>
  <si>
    <t>Zhutnění sanace aktivní zóny.U sanace kraje vozovky - 50% z celkové délky (po obou stranách) 1599*0,50*2=1599 m. Položka bude čerpána dle skutečnosti.</t>
  </si>
  <si>
    <t>výpočet: délka * šířka 
1599*2=3 198,000 [A]</t>
  </si>
  <si>
    <t>položka zahrnuje úpravu pláně včetně vyrovnání výškových rozdílů. Míru zhutnění určuje projekt.</t>
  </si>
  <si>
    <t>19</t>
  </si>
  <si>
    <t>18220</t>
  </si>
  <si>
    <t>ROZPROSTŘENÍ ORNICE VE SVAHU</t>
  </si>
  <si>
    <t>Ohumusování tl. 100 mm. Výměry odečteny digitálně ze situace.</t>
  </si>
  <si>
    <t>položka zahrnuje:  
nutné přemístění ornice z dočasných skládek vzdálených do 50m  
rozprostření ornice v předepsané tloušťce ve svahu přes 1:5</t>
  </si>
  <si>
    <t>20</t>
  </si>
  <si>
    <t>18242</t>
  </si>
  <si>
    <t>ZALOŽENÍ TRÁVNÍKU HYDROOSEVEM NA ORNICI</t>
  </si>
  <si>
    <t>Výměry odečteny digitálně ze situace.</t>
  </si>
  <si>
    <t>15+26+67+16+151+397+97+203+38+642+49+517+170+469+357+411+39+21+38+656=4 379,000 [A]</t>
  </si>
  <si>
    <t>Zahrnuje dodání předepsané travní směsi, hydroosev na ornici, zalévání, první pokosení, to vše bez ohledu na sklon terénu</t>
  </si>
  <si>
    <t>Základy</t>
  </si>
  <si>
    <t>21</t>
  </si>
  <si>
    <t>21150</t>
  </si>
  <si>
    <t>SANAČNÍ ŽEBRA Z KAMENIVA</t>
  </si>
  <si>
    <t>Štěrkopísek</t>
  </si>
  <si>
    <t>výpočet: délka * plocha v řezu 
vsakovací rýha km 1,720 - 1,844: 125*0,5=62,500 [A]</t>
  </si>
  <si>
    <t>položka zahrnuje dodávku předepsaného kameniva, mimostaveništní a vnitrostaveništní dopravu a jeho uložení není-li v zadávací dokumentaci uvedeno jinak, jedná se o nakupovaný materiál</t>
  </si>
  <si>
    <t>22</t>
  </si>
  <si>
    <t>21152</t>
  </si>
  <si>
    <t>SANAČNÍ ŽEBRA Z KAMENIVA DRCENÉHO</t>
  </si>
  <si>
    <t>Štěrk fr. 16/32</t>
  </si>
  <si>
    <t>výpočet: délka * šířka * výška 
vsakovací rýha km 1,720 - 1,844: 125*1*0,6=75,000 [A]</t>
  </si>
  <si>
    <t>23</t>
  </si>
  <si>
    <t>21263</t>
  </si>
  <si>
    <t>TRATIVODY KOMPLET Z TRUB Z PLAST HMOT DN DO 150MM</t>
  </si>
  <si>
    <t>Podélná drenáž. Perforovaná plastová trouba DN 150 uložená na štěrkopískovém podkladu, obsypaná štěrkodrtí fr. 8/16.</t>
  </si>
  <si>
    <t>km 0,756 - 0,887: 135=135,000 [A] 
km 2,429 - 2,539: 110=110,000 [B] 
Celkem: A+B=245,000 [C]</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</si>
  <si>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</si>
  <si>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24</t>
  </si>
  <si>
    <t>21450</t>
  </si>
  <si>
    <t>SANAČNÍ VRSTVY Z KAMENIVA</t>
  </si>
  <si>
    <t>Vrstva ŠDa 0/63 tl. 300 mm. Sanace aktivní zóny, vrstva hutněna na Edef.2.min=45MPa. U sanace kraje vozovky - 50% z celkové délky (po obou stranách) 1599*0,50*2=1599 m. Položka bude čerpána dle skutečnosti.</t>
  </si>
  <si>
    <t>výpočet: plocha v řezu (odměřena digitálně z řezu) * délka 
0,8*1599=1 279,200 [A]</t>
  </si>
  <si>
    <t>položka zahrnuje dodávku předepsaného kameniva, mimostaveništní a vnitrostaveništní dopravu a jeho uložení  
není-li v zadávací dokumentaci uvedeno jinak, jedná se o nakupovaný materiál</t>
  </si>
  <si>
    <t>25</t>
  </si>
  <si>
    <t>289972</t>
  </si>
  <si>
    <t>OPLÁŠTĚNÍ (ZPEVNĚNÍ) Z GEOMŘÍŽOVIN</t>
  </si>
  <si>
    <t>Výztužná geomříž ze skelných vláken potažených elastomerem s netkanou textilií s pevností 100 kN/m.</t>
  </si>
  <si>
    <t>Sanace kraje vozovky - 45-50% z celkové délky (po obou stranách, šířka 2,5m): 1599*2,5=3 997,500 [A] 
Oprava plošného rozpadu dle TP 115. Předpoklad 10% z plochy asfaltu + přesah za spárou (dvojnásobná plocha): 655,7*2=1 311,400 [B] 
Celkem: A+B=5 308,900 [C]</t>
  </si>
  <si>
    <t>Položka zahrnuje:  
- dodávku předepsané geomřížoviny  
- úpravu, očištění a ochranu podkladu  
- přichycení k podkladu, případně zatížení  
- úpravy spojů a zajištění okrajů  
- úpravy pro odvodnění  
- nutné přesahy  
- mimostaveništní a vnitrostaveništní dopravu</t>
  </si>
  <si>
    <t>26</t>
  </si>
  <si>
    <t>28997C</t>
  </si>
  <si>
    <t>OPLÁŠTĚNÍ (ZPEVNĚNÍ) Z GEOTEXTILIE DO 300G/M2</t>
  </si>
  <si>
    <t>Separační geotextilie min 300 g/m2</t>
  </si>
  <si>
    <t>výpočet: délka * šířka 
obalení drenáže: (135+110)*2,5=612,500 [A] 
vsakovací příkop km 1,720 - 1,844: 125*4=500,000 [B] 
Celkem: A+B=1 112,500 [C]</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</si>
  <si>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</si>
  <si>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27</t>
  </si>
  <si>
    <t>28997E</t>
  </si>
  <si>
    <t>OPLÁŠTĚNÍ (ZPEVNĚNÍ) Z GEOTEXTILIE DO 500G/M2</t>
  </si>
  <si>
    <t>Separační geotextilie 500 g/m2. Sanace aktivní zóny, vrstva hutněna na Edef.2.min=45MPa. U sanace kraje vozovky - 50% z celkové délky (po obou stranách) 1599*0,50*2=1599 m. Položka bude čerpána dle skutečnosti. Tloušťka při tlaku 2 kPa=4 mm, pevnost v tahu podélně 16 kN/m, pevnost v tahu příčně   
40  kN/m, tažnost podélně 120 (+/-30) %, tažnost příčně 80 (+/-25) %, odolnost proti dynamickému protržení 10 (+ 3) mm odolnost proti statickému protržení 3800 (-500) N</t>
  </si>
  <si>
    <t>výpočet: délka * šířka 
1599*3,0=4 797,000 [A]</t>
  </si>
  <si>
    <t>Vodorovné konstrukce</t>
  </si>
  <si>
    <t>28</t>
  </si>
  <si>
    <t>45131A</t>
  </si>
  <si>
    <t>PODKLADNÍ A VÝPLŇOVÉ VRSTVY Z PROSTÉHO BETONU C20/25</t>
  </si>
  <si>
    <t>Podkladní beton C20/25 - nXF3 tl. 150mm pod žulovou dlažbu, půdoryné rozměry v m2 *1,2 (součinitel pro sklon svahu 1:1,5)</t>
  </si>
  <si>
    <t>výpočet: plocha * tl. * součinitel 
odláždění vyústění podélné drenáže km 0,756: 1*0,15*1,2=0,180 [A] 
odláždění vyústění v km 2,429 - 2,539: (2+2+2+2+2+2)*0,15*1,2=2,160 [B] 
Celkem: A+B=2,340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</si>
  <si>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</si>
  <si>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29</t>
  </si>
  <si>
    <t>461314</t>
  </si>
  <si>
    <t>PATKY Z PROSTÉHO BETONU C25/30</t>
  </si>
  <si>
    <t>Bet. zajišť práh C25/30 -XF2, XC1</t>
  </si>
  <si>
    <t>výpočet: délka * šířka * výška 
bet. zajišťovací práh u vyústění podélné drenáže km 0,756: 3,5*0,4*0,6=0,840 [A] 
bet. zajišťovací prahy km 2,429 - 2,539: (5,5+5,5+5,5+5,5+5,5+5,5)*0,4*0,6=7,920 [B] 
Celkem: A+B=8,760 [C]</t>
  </si>
  <si>
    <t>položka zahrnuje:  
- nutné zemní práce (hloubení rýh a 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t>
  </si>
  <si>
    <t>30</t>
  </si>
  <si>
    <t>465512</t>
  </si>
  <si>
    <t>DLAŽBY Z LOMOVÉHO KAMENE NA MC</t>
  </si>
  <si>
    <t>Žulová dlažba tl. 200 mm do lože tl. 150 mm z betonu C20/25  nXF3 s vyspárováním na cementovou maltu MC 25 šířka spáry 15 mm, půdoryné rozměry v m2  *1,2 (součinitel pro sklon svahu 1:1,5). Malta bude odolná na CHRL.</t>
  </si>
  <si>
    <t>výpočet: plocha * tl. * součinitel 
odláždění vyústění podélné drenáže km 0,756: 1*0,2*1,2=0,240 [A] 
odláždění vyústění v km 2,429 - 2,539: (2+2+2+2+2+2)*0,2*1,2=2,880 [B] 
Celkem: A+B=3,120 [C]</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</si>
  <si>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</si>
  <si>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Komunikace</t>
  </si>
  <si>
    <t>31</t>
  </si>
  <si>
    <t>56330</t>
  </si>
  <si>
    <t>VOZOVKOVÉ VRSTVY ZE ŠTĚRKODRTI</t>
  </si>
  <si>
    <t>Horní podkladní vrstva ze štěrkodrti tl. 200 mm. U sanace kraje vozovky - 50% z celkové délky (po obou stranách) 1599*0,50*2=1599 m. Vrstva bude promíchána s recyklátem (pol. č. 56360.1) v poměru 60% : 40% (ŠD : recyklát). Položka bude čerpána dle skutečnosti.</t>
  </si>
  <si>
    <t>výpočet: délka * šířka * tl. * poměr 
ŠDa 0/32: 1599*1,8*0,2*0,6=345,384 [A]</t>
  </si>
  <si>
    <t>- dodání kameniva předepsané kvality a zrnitosti  
- rozprostření a zhutnění vrstvy v předepsané tloušťce  
- zřízení vrstvy bez rozlišení šířky, pokládání vrstvy po etapách  
- nezahrnuje postřiky, nátěry</t>
  </si>
  <si>
    <t>32</t>
  </si>
  <si>
    <t>Spodní podkladní vrstva ze štěrkodrti tl. 220 mm. U sanace kraje vozovky - 50% z celkové délky (po obou stranách) 1599*0,50*2=1599 m. Vrstva bude promíchána s recyklátem (pol. č. 56360.2) v poměru 60% : 40% (ŠD : recyklát). Položka bude čerpána dle skutečnosti.</t>
  </si>
  <si>
    <t>výpočet: délka * šířka * tl. * poměr 
ŠDa 0/32: 1599*1,8*0,22*0,6=379,922 [A]</t>
  </si>
  <si>
    <t>33</t>
  </si>
  <si>
    <t>56360</t>
  </si>
  <si>
    <t>VOZOVKOVÉ VRSTVY Z RECYKLOVANÉHO MATERIÁLU</t>
  </si>
  <si>
    <t>Horní podkladní vrstva z asf. recyklátu tl. 200 mm. U sanace kraje vozovky - 50% z celkové délky (po obou stranách) 1599*0,50*2=1599 m. Vrstva bude promíchána s ŠD (pol. č. 56330.1) v poměru 60% : 40% (ŠD : recyklát). Zhotovitel zváží použití vyfrézovaného materiálu z položky 11372. Položka bude čerpána dle skutečnosti.</t>
  </si>
  <si>
    <t>výpočet: délka * šířka * tl. * poměr 
ŠDa 0/32: 1599*1,8*0,2*0,4=230,256 [A]</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</si>
  <si>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</si>
  <si>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34</t>
  </si>
  <si>
    <t>Spodní podkladní vrstva ze štěrkodrti tl. 220 mm. U sanace kraje vozovky - 50% z celkové délky (po obou stranách) 1599*0,50*2=1599 m. Vrstva bude promíchána s ŠD (pol. č. 56330.2) v poměru 60% : 40% (ŠD : recyklát). Zhotovitel zváží použití vyfrézovaného materiálu z položky 11372. Položka bude čerpána dle skutečnosti.</t>
  </si>
  <si>
    <t>výpočet: délka * šířka * tl. *  poměr 
ŠDa 0/32: 1599*1,8*0,22*0,4=253,282 [A]</t>
  </si>
  <si>
    <t>35</t>
  </si>
  <si>
    <t>56364</t>
  </si>
  <si>
    <t>VOZOVKOVÉ VRSTVY Z RECYKLOVANÉHO MATERIÁLU TL DO 200MM</t>
  </si>
  <si>
    <t>Nezpevněná konstrukce sjezdu z vyfrézovaného materiálu tl. 200 mm.</t>
  </si>
  <si>
    <t>6+7+5,5+3+6+6+6+11=50,500 [A]</t>
  </si>
  <si>
    <t>36</t>
  </si>
  <si>
    <t>56962</t>
  </si>
  <si>
    <t>ZPEVNĚNÍ KRAJNIC Z RECYKLOVANÉHO MATERIÁLU TL DO 100MM</t>
  </si>
  <si>
    <t>Zpevnění krajnic v vyfrézovaného mat. tl. 100 mm.</t>
  </si>
  <si>
    <t>úsek km 0,735 - 0,955: (47,5+70,5+188,5+19,5)*0,5=163,000 [A] 
úsek km 1,296 - 1,863: (344+211,5+5+15,5+301+19,5+194+5)*0,5=547,750 [B] 
úsek km 2,009 - 2,821: (41,5+245+150+122,5+282,5)*0,5=420,750 [C] 
Celkem: A+B+C=1 131,500 [D]</t>
  </si>
  <si>
    <t>37</t>
  </si>
  <si>
    <t>572123</t>
  </si>
  <si>
    <t>INFILTRAČNÍ POSTŘIK Z EMULZE DO 1,0KG/M2</t>
  </si>
  <si>
    <t>Infiltrační postřik asf. emulzí PI-C 0,8kg/m2. Položka bude čerpána dle skutečnosti.</t>
  </si>
  <si>
    <t>Oprava plošného rozpadu ložné vrstvy a síťových trhlin dle TP 115. Předpoklad 10% z plochy asfaltu - (1133+2868+2556)*0,10=655,7m2: 655,7=655,700 [A]</t>
  </si>
  <si>
    <t>- dodání všech předepsaných materiálů pro postřiky v předepsaném množství  
- provedení dle předepsaného technologického předpisu  
- zřízení vrstvy bez rozlišení šířky, pokládání vrstvy po etapách  
- úpravu napojení, ukončení</t>
  </si>
  <si>
    <t>38</t>
  </si>
  <si>
    <t>572133</t>
  </si>
  <si>
    <t>INFILTRAČNÍ POSTŘIK Z EMULZE DO 1,5KG/M2</t>
  </si>
  <si>
    <t>Infiltrační postřik asf. emulzí PI-C 1,5kg/m2. Položka bude čerpána dle skutečnosti.</t>
  </si>
  <si>
    <t>výpočet: délka * šířka 
sanace kraje vozovky 50% z celkové délky (po obou stranách) 1599*0,50*2=1599 m: 1599*1,7=2 718,300 [A] 
výpočet: plocha 
Oprava plošného rozpadu ložné vrstvy a síťových trhlin dle TP 115. Předpoklad 10% z plochy asfaltu - (1133+2868+2556)*0,10=655,7m2: 655,7=655,700 [B] 
příčné překopy km 2,429 - 2,539: (5+5+5+5+5+5+5)*1=35,000 [C] 
asfaltové sjezdy: 3+3+3,5+3+1,5+3+3+3+5,5=28,500 [D] 
Celkem: A+B+C+D=3 437,500 [E]</t>
  </si>
  <si>
    <t>39</t>
  </si>
  <si>
    <t>572213</t>
  </si>
  <si>
    <t>SPOJOVACÍ POSTŘIK Z EMULZE DO 0,5KG/M2</t>
  </si>
  <si>
    <t>Spojovací postřik asf. emulzí PS-C.</t>
  </si>
  <si>
    <t>Plocha odměřena digitálně ze situace. (koef. 1,03 zahrnuje překrytí při ukončení vrstev viz detail ukončení vrstev ve vzorových příčných řezech) 
konstrukce č. 1 - 0,3 kg/m2: 1133+2868+2556=6 557,000 [A] 
asfaltové sjezdy, 0,3 kg/m2: 8,5+3+3,5+3+1,5+26+3+3+3+5+5+5,5+5=75,000 [B] 
Celkem: A+B=6 632,000 [C]</t>
  </si>
  <si>
    <t>40</t>
  </si>
  <si>
    <t>572223</t>
  </si>
  <si>
    <t>SPOJOVACÍ POSTŘIK Z EMULZE DO 1,0KG/M2</t>
  </si>
  <si>
    <t>plocha odměřena digitálně ze situace. (koef. 1,03 zahrnuje překrytí při ukončení vrstev viz detail ukončení vrstev ve vzorových příčných řezech) 
konstrukce č. 1 - 0,6 kg/m2: (1133+2868+2556)*1,03*2=13 507,420 [A] 
příčné překopy km 2,429 - 2,539 - 0,6 kg/m2: (5+5+5+5+5+5+5)*1=35,000 [B] 
Celkem: A+B=13 542,420 [C]</t>
  </si>
  <si>
    <t>41</t>
  </si>
  <si>
    <t>574A34</t>
  </si>
  <si>
    <t>ASFALTOVÝ BETON PRO OBRUSNÉ VRSTVY ACO 11+, 11S TL. 40MM</t>
  </si>
  <si>
    <t>ACO 11+ tl. 40 mm (50/70)</t>
  </si>
  <si>
    <t>plocha vozovky odměřena digitálně ze situace 
konstrukce č. 1: 1133+2868+2556=6 557,000 [A] 
asfaltové sjezdy: 8,5+3+3,5+3+1,5+26+3+3+3+5+5+5,5+5=75,000 [B] 
Celkem: A+B=6 632,000 [C]</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</si>
  <si>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</si>
  <si>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42</t>
  </si>
  <si>
    <t>574C46</t>
  </si>
  <si>
    <t>ASFALTOVÝ BETON PRO LOŽNÍ VRSTVY ACL 16+, 16S TL. 50MM</t>
  </si>
  <si>
    <t>ACL 16+ (50/70) tl. 50 mm</t>
  </si>
  <si>
    <t>plocha vozovky odměřena digitálně ze situace (koeficient 1,03 vyjařuje překrytí při ukončení vrstev viz detail ukončení vrstev ve vzorových příčných řezech) 
konstrukce č. 1: (1133+2868+2556)*1,03=6 753,710 [A] 
vyrovnávací vrstva konstrukce č. 1 (čerpáno dle skutečnosti): (1133+2868+2556)*1,03=6 753,710 [B] 
Celkem: A+B=13 507,420 [C]</t>
  </si>
  <si>
    <t>43</t>
  </si>
  <si>
    <t>574E76</t>
  </si>
  <si>
    <t>ASFALTOVÝ BETON PRO PODKLADNÍ VRSTVY ACP 16+, 16S TL. 80MM</t>
  </si>
  <si>
    <t>ACP 16+ (50/70) tl. 80 mm. Položka bude čerpána dle skutečnosti.</t>
  </si>
  <si>
    <t>opravy dle TP 115 (Předpoklad 10% z plochy asfaltu - (1133+2868+2556)*0,10=655,7m2): 655,7=655,700 [A] 
výpočet: délka * šířka 
sanace kraje vozovky konstrukce č. 3 (50% z délky komunikace po obou strranách - 1599*0,5*2=1599m): 1599*1,7=2 718,300 [B] 
příčné překopy km 2,429 - 2,539: (5+5+5+5+5+5)*1=30,000 [C] 
Celkem: A+B+C=3 404,000 [D]</t>
  </si>
  <si>
    <t>44</t>
  </si>
  <si>
    <t>57631</t>
  </si>
  <si>
    <t>POSYP LOMOVÝMI VÝSIVKAMI 5KG/M2</t>
  </si>
  <si>
    <t>Posyp infiltračního postřiku drceným kamenivem fr.4-8, 2,0 kg/m2</t>
  </si>
  <si>
    <t>- dodání kameniva předepsané kvality a zrnitosti  
- posyp předepsaným množstvím</t>
  </si>
  <si>
    <t>45</t>
  </si>
  <si>
    <t>58222</t>
  </si>
  <si>
    <t>DLÁŽDĚNÉ KRYTY Z DROBNÝCH KOSTEK DO LOŽE Z MC</t>
  </si>
  <si>
    <t>Dlážděný povrch z žul. kostek 100x100x100 mm do lože z bet. C20/25 nXF3 tl. 100mm vyspárováno MC25</t>
  </si>
  <si>
    <t>výpočet: délka * šířka 
zpevněná krajnice km 2,429 - 2,539: 110*0,9=99,000 [D]</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</si>
  <si>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</si>
  <si>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Potrubí</t>
  </si>
  <si>
    <t>46</t>
  </si>
  <si>
    <t>87433</t>
  </si>
  <si>
    <t>POTRUBÍ Z TRUB PLASTOVÝCH ODPADNÍCH DN DO 150MM</t>
  </si>
  <si>
    <t>PP DN 150</t>
  </si>
  <si>
    <t>příčné překopy km 2,429 - 2,539: (8,5+8,5+8,5+8,5+8,5+8,5)=51,000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</si>
  <si>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</si>
  <si>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Ostatní konstrukce a práce</t>
  </si>
  <si>
    <t>47</t>
  </si>
  <si>
    <t>91228</t>
  </si>
  <si>
    <t>SMĚROVÉ SLOUPKY Z PLAST HMOT VČETNĚ ODRAZNÉHO PÁSKU</t>
  </si>
  <si>
    <t>108=108,000 [A]</t>
  </si>
  <si>
    <t>položka zahrnuje:  
- dodání a osazení sloupku včetně nutných zemních prací  
- vnitrostaveništní a mimostaveništní doprava  
- odrazky plastové nebo z retroreflexní fólie</t>
  </si>
  <si>
    <t>48</t>
  </si>
  <si>
    <t>914113</t>
  </si>
  <si>
    <t>DOPRAVNÍ ZNAČKY ZÁKLADNÍ VELIKOSTI OCELOVÉ NEREFLEXNÍ - DEMONTÁŽ</t>
  </si>
  <si>
    <t>Stávající svislé dopravní značení demontovat.  
A2b – 1 ks; IS4a - 1 ks; IS19c - 2 ks; IS21a - 2ks</t>
  </si>
  <si>
    <t>6=6,000 [A]</t>
  </si>
  <si>
    <t>Položka zahrnuje odstranění, demontáž a odklizení materiálu s odvozem na předepsané místo</t>
  </si>
  <si>
    <t>49</t>
  </si>
  <si>
    <t>914131</t>
  </si>
  <si>
    <t>DOPRAVNÍ ZNAČKY ZÁKLADNÍ VELIKOSTI OCELOVÉ FÓLIE TŘ 2 - DODÁVKA A MONTÁŽ</t>
  </si>
  <si>
    <t>Nové svislé dopravní značení.  
A2b – 1 ks; IS4a - 1 ks; IS19c - 2 ks; IS21a - 2ks</t>
  </si>
  <si>
    <t>výměna stávajících: 6=6,000 [A]</t>
  </si>
  <si>
    <t>položka zahrnuje:  
- dodávku a montáž značek v požadovaném provedení</t>
  </si>
  <si>
    <t>50</t>
  </si>
  <si>
    <t>914921</t>
  </si>
  <si>
    <t>SLOUPKY A STOJKY DOPRAVNÍCH ZNAČEK Z OCEL TRUBEK DO PATKY - DODÁVKA A MONTÁŽ</t>
  </si>
  <si>
    <t>výměna stávajících: 3=3,000 [A]</t>
  </si>
  <si>
    <t>položka zahrnuje:  
- sloupky a upevňovací zařízení včetně jejich osazení (betonová patka, zemní práce)</t>
  </si>
  <si>
    <t>51</t>
  </si>
  <si>
    <t>914923</t>
  </si>
  <si>
    <t>SLOUPKY A STOJKY DZ Z OCEL TRUBEK DO PATKY DEMONTÁŽ</t>
  </si>
  <si>
    <t>Stávající sloupky svislého dopravního značení demontovat.</t>
  </si>
  <si>
    <t>3=3,000 [A]</t>
  </si>
  <si>
    <t>52</t>
  </si>
  <si>
    <t>915111</t>
  </si>
  <si>
    <t>VODOROVNÉ DOPRAVNÍ ZNAČENÍ BARVOU HLADKÉ - DODÁVKA A POKLÁDKA</t>
  </si>
  <si>
    <t>V4 (0,125): (223+218+568+567+513+512)*0,125=325,125 [A]</t>
  </si>
  <si>
    <t>položka zahrnuje:  
- dodání a pokládku nátěrového materiálu (měří se pouze natíraná plocha)  
- předznačení a reflexní úpravu</t>
  </si>
  <si>
    <t>53</t>
  </si>
  <si>
    <t>915211</t>
  </si>
  <si>
    <t>VODOROVNÉ DOPRAVNÍ ZNAČENÍ PLASTEM HLADKÉ - DODÁVKA A POKLÁDKA</t>
  </si>
  <si>
    <t>54</t>
  </si>
  <si>
    <t>917224</t>
  </si>
  <si>
    <t>SILNIČNÍ A CHODNÍKOVÉ OBRUBY Z BETONOVÝCH OBRUBNÍKŮ ŠÍŘ 150MM</t>
  </si>
  <si>
    <t>Silniční bet. obrubník 250/150/1000 (ve vjezdech snížený 150/150/1000) do bet. lože C20/25 nXF3 tl. 100 mm.</t>
  </si>
  <si>
    <t>km 0,783 - 0,887: 100=100,000 [A] 
km 2,429 - 2,539: 110=110,000 [B] 
Celkem: A+B=210,000 [C]</t>
  </si>
  <si>
    <t>Položka zahrnuje:  
dodání a pokládku betonových obrubníků o rozměrech předepsaných zadávací dokumentací  
betonové lože i boční betonovou opěrku.</t>
  </si>
  <si>
    <t>55</t>
  </si>
  <si>
    <t>919111</t>
  </si>
  <si>
    <t>ŘEZÁNÍ ASFALTOVÉHO KRYTU VOZOVEK TL DO 50MM</t>
  </si>
  <si>
    <t>Proříznutí spár v asfaltu v tl. 50 mm.</t>
  </si>
  <si>
    <t>oprava plošného rozpadu dle TP 115 - 1,5 kg/m2 (výměra bude čerpána dle skutečnosti) (Odhad 1599m): 1599=1 599,000 [A] 
napojení na stávající asf. povrch: 4,5+6+5+11+5+5+5+5+5=51,500 [B] 
řezání podélné středové spáry: 220+567+812=1 599,000 [C] 
Celkem: A+B+C=3 249,500 [D]</t>
  </si>
  <si>
    <t>položka zahrnuje řezání vozovkové vrstvy v předepsané tloušťce, včetně spotřeby vody</t>
  </si>
  <si>
    <t>56</t>
  </si>
  <si>
    <t>931325</t>
  </si>
  <si>
    <t>TĚSNĚNÍ DILATAČ SPAR ASF ZÁLIVKOU MODIFIK PRŮŘ DO 600MM2</t>
  </si>
  <si>
    <t>Zalití spáry v asfaltu asf. modifikovanou zálivkou.</t>
  </si>
  <si>
    <t>položka zahrnuje dodávku a osazení předepsaného materiálu, očištění ploch spáry před úpravou, očištění okolí spáry po úpravě  
nezahrnuje těsnící profil</t>
  </si>
  <si>
    <t>57</t>
  </si>
  <si>
    <t>931327</t>
  </si>
  <si>
    <t>TĚSNĚNÍ DILATAČ SPAR ASF ZÁLIVKOU MODIFIK PRŮŘ DO 1000MM2</t>
  </si>
  <si>
    <t>Ošetření trhliny dle TP 115. Vyplnění drážky 20x50 mm.asf. modifik. zálivkou včetně ošetření stěn penetračně adhezním nátěrem. Předpoklad 10% z délky úseku - 1599*0,10=159,9m. Položka bude čerpána dle skutečnosti.</t>
  </si>
  <si>
    <t>58</t>
  </si>
  <si>
    <t>931328</t>
  </si>
  <si>
    <t>TĚSNĚNÍ DILATAČ SPAR ASF ZÁLIVKOU MODIFIK PRŮŘ DO 1200MM2</t>
  </si>
  <si>
    <t>Ošetření široké trhliny dle TP 115. Vyplnění drážky 50x50 mm.asf. modifik. zálivkou včetně výplňového kameniva fr. 4/8 a ošetření stěn penetračně adhezním nátěrem. Předpoklad 10% z délky úseku - 1599*0,10=159,9m. Položka bude čerpána dle skutečnosti.</t>
  </si>
  <si>
    <t>59</t>
  </si>
  <si>
    <t>938542</t>
  </si>
  <si>
    <t>OČIŠTĚNÍ BETON KONSTR OTRYSKÁNÍM TLAK VODOU DO 500 BARŮ</t>
  </si>
  <si>
    <t>km 1,632: 5=5,000 [A]</t>
  </si>
  <si>
    <t>položka zahrnuje očištění předepsaným způsobem včetně odklizení vzniklého odpadu</t>
  </si>
  <si>
    <t>SO 181</t>
  </si>
  <si>
    <t>Dočasné dopravní opatření</t>
  </si>
  <si>
    <t>Oprava objízdných tras. Poplatky za uložení zemin a kameniva. Předpoklad 2000 kg/m3.</t>
  </si>
  <si>
    <t>položka 12922:: 750*0,1=75,000 [A] 
položka 12932: 1000*0,5=500,000 [B] 
Celkem: (A+B)*2=1 150,000 [C]</t>
  </si>
  <si>
    <t>Oprava objízdných tras. Frézování stávajících asf. vrstev. Zhotovitel v ceně zohlední možnost zpětného využití vyfrézováného materiálu na stavbě. Materiál může být použit zpět do stavby do nezpevněných krajnic a sjezdů.</t>
  </si>
  <si>
    <t>500*5,5*0,11=302,500 [A]</t>
  </si>
  <si>
    <t>Oprava objízdných tras. Odstranění nezpevněné krajnice. Položka včetně odvozu a uložení na trvalou skládku ve zhotovitelem definované vzdálenosti.</t>
  </si>
  <si>
    <t>500*0,75*2=750,000 [A]</t>
  </si>
  <si>
    <t>Oprava objízdných tras. Položka včetně odvozu a uložení na trvalou skládku ve zhotovitelem definované vzdálenosti.</t>
  </si>
  <si>
    <t>500*2=1 000,000 [A]</t>
  </si>
  <si>
    <t>Oprava objízdných tras. Zpevnění krajnic v vyfrézovaného mat. tl. 100 mm.</t>
  </si>
  <si>
    <t>572121</t>
  </si>
  <si>
    <t>INFILTRAČNÍ POSTŘIK ASFALTOVÝ DO 1,0KG/M2</t>
  </si>
  <si>
    <t>Oprava objízdných tras. Infiltrační postřik asf. emulzí PI-C 1,0 kg/m2.</t>
  </si>
  <si>
    <t>výpočet: délka * šířka * 1,03 (koef. překrytí vrstev) 
500*5,5*1,03=2 832,500 [A]</t>
  </si>
  <si>
    <t>Oprava objízdných tras. Spojovací postřik asf. emulzí PS-C 0,4 kg/m2.</t>
  </si>
  <si>
    <t>výpočet: délka * šířka 
500*5,5=2 750,000 [A]</t>
  </si>
  <si>
    <t>Oprava objízdných tras. ACO 11+ tl. 40 mm (50/70)</t>
  </si>
  <si>
    <t>574C66</t>
  </si>
  <si>
    <t>ASFALTOVÝ BETON PRO LOŽNÍ VRSTVY ACL 16+, 16S TL. 70MM</t>
  </si>
  <si>
    <t>Oprava objízdných tras. ACL 16+ (50/70) tl. 70 mm</t>
  </si>
  <si>
    <t>Oprava objízdných tras. Posyp infiltračního postřiku drceným kamenivem fr.4-8, 2,0 kg/m2</t>
  </si>
  <si>
    <t>914132</t>
  </si>
  <si>
    <t>DOPRAVNÍ ZNAČKY ZÁKLADNÍ VELIKOSTI OCELOVÉ FÓLIE TŘ 2 - MONTÁŽ S PŘEMÍSTĚNÍM</t>
  </si>
  <si>
    <t>Včetně dodání, montáže, přemístění a nájmu po celou dobu výstavby.</t>
  </si>
  <si>
    <t>objízdná trasa: 22=22,000 [A]</t>
  </si>
  <si>
    <t>položka zahrnuje:  
- dopravu demontované značky z dočasné skládky  
- osazení a montáž značky na místě určeném projektem  
- nutnou opravu poškozených částí  
nezahrnuje dodávku značky</t>
  </si>
  <si>
    <t>914133</t>
  </si>
  <si>
    <t>DOPRAVNÍ ZNAČKY ZÁKLADNÍ VELIKOSTI OCELOVÉ FÓLIE TŘ 2 - DEMONTÁŽ</t>
  </si>
  <si>
    <t>914139</t>
  </si>
  <si>
    <t>R</t>
  </si>
  <si>
    <t>DOPRAV ZNAČKY ZÁKLAD VEL OCEL FÓLIE TŘ 2 - NÁJEMNÉ</t>
  </si>
  <si>
    <t>položka zahrnuje sazbu za pronájem dopravních značek a zařízení, počet jednotek je určen jako součin počtu značek a počtu dní použití</t>
  </si>
  <si>
    <t>914432</t>
  </si>
  <si>
    <t>DOPRAVNÍ ZNAČKY 100X150CM OCELOVÉ FÓLIE TŘ 2 - MONTÁŽ S PŘEMÍSTĚNÍM</t>
  </si>
  <si>
    <t>objízdná trasa: 5=5,000 [A]</t>
  </si>
  <si>
    <t>914433</t>
  </si>
  <si>
    <t>DOPRAVNÍ ZNAČKY 100X150CM OCELOVÉ FÓLIE TŘ 2 - DEMONTÁŽ</t>
  </si>
  <si>
    <t>914439</t>
  </si>
  <si>
    <t>DOPRAV ZNAČKY 100X150CM OCEL FÓLIE TŘ 2 - NÁJEMNÉ</t>
  </si>
  <si>
    <t>Oprava objízdných tras.</t>
  </si>
  <si>
    <t>V4 (0,125): 500*2*0,125=125,000 [A]</t>
  </si>
  <si>
    <t>916122</t>
  </si>
  <si>
    <t>DOPRAV SVĚTLO VÝSTRAŽ SOUPRAVA 3KS - MONTÁŽ S PŘESUNEM</t>
  </si>
  <si>
    <t>Včetně dodání, montáže a přemístění</t>
  </si>
  <si>
    <t>objízdná trasa: 2=2,000 [A]</t>
  </si>
  <si>
    <t>položka zahrnuje:  
- přemístění zařízení z dočasné skládky a jeho osazení a montáž na místě určeném projektem  
- údržbu po celou dobu trvání funkce, náhradu zničených nebo ztracených kusů, nutnou opravu poškozených částí  
- napájení z baterie včetně záložní baterie</t>
  </si>
  <si>
    <t>916123</t>
  </si>
  <si>
    <t>DOPRAV SVĚTLO VÝSTRAŽ SOUPRAVA 3KS - DEMONTÁŽ</t>
  </si>
  <si>
    <t>Položka zahrnuje odstranění, demontáž a odklizení zařízení s odvozem na předepsané místo</t>
  </si>
  <si>
    <t>916129</t>
  </si>
  <si>
    <t>DOPRAV SVĚTLO VÝSTRAŽ SOUPRAVA 3KS - NÁJEMNÉ</t>
  </si>
  <si>
    <t>položka zahrnuje sazbu za pronájem zařízení. Počet měrných jednotek se určí jako součin počtu zařízení a počtu dní použití.</t>
  </si>
  <si>
    <t>916322</t>
  </si>
  <si>
    <t>DOPRAVNÍ ZÁBRANY Z2 S FÓLIÍ TŘ 2 - MONTÁŽ S PŘESUNEM</t>
  </si>
  <si>
    <t>položka zahrnuje:  
- přemístění zařízení z dočasné skládky a jeho osazení a montáž na místě určeném projektem  
- údržbu po celou dobu trvání funkce, náhradu zničených nebo ztracených kusů, nutnou opravu poškozených částí</t>
  </si>
  <si>
    <t>916323</t>
  </si>
  <si>
    <t>DOPRAVNÍ ZÁBRANY Z2 S FÓLIÍ TŘ 2 - DEMONTÁŽ</t>
  </si>
  <si>
    <t>916329</t>
  </si>
  <si>
    <t>DOPRAVNÍ ZÁBRANY Z2 S FÓLIÍ TŘ 2 - NÁJEMNÉ</t>
  </si>
  <si>
    <t>916362</t>
  </si>
  <si>
    <t>SMĚROVACÍ DESKY Z4 OBOUSTR S FÓLIÍ TŘ 2 - MONTÁŽ S PŘESUNEM</t>
  </si>
  <si>
    <t>na stavbě: 20=20,000 [A]</t>
  </si>
  <si>
    <t>916363</t>
  </si>
  <si>
    <t>SMĚROVACÍ DESKY Z4 OBOUSTR S FÓLIÍ TŘ 2 - DEMONTÁŽ</t>
  </si>
  <si>
    <t>916369</t>
  </si>
  <si>
    <t>SMĚROVACÍ DESKY Z4 OBOUSTR S FÓLIÍ TŘ 2 - NÁJEMNÉ</t>
  </si>
  <si>
    <t>916712</t>
  </si>
  <si>
    <t>UPEVŇOVACÍ KONSTR - PODKLADNÍ DESKA POD 28KG - MONTÁŽ S PŘESUNEM</t>
  </si>
  <si>
    <t>objízdná trasa značka: 20=20,000 [A] 
objízdná trasa značka: 4=4,000 [B] 
objízdná trasa značka 100x150: 5*2=10,000 [C] 
objízdná trasa zábrany Z2: 2*2=4,000 [D] 
na stavbě směrovací desky Z4: 20=20,000 [E] 
Celkem: A+B+C+D+E=58,000 [F]</t>
  </si>
  <si>
    <t>916713</t>
  </si>
  <si>
    <t>UPEVŇOVACÍ KONSTR - PODKLADNÍ DESKA POD 28KG - DEMONTÁŽ</t>
  </si>
  <si>
    <t>916719</t>
  </si>
  <si>
    <t>UPEVŇOVACÍ KONSTR - PODKLAD DESKA POD 28KG - NÁJEMNÉ</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</si>
</sst>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6"/>
      <color rgb="FF000000"/>
      <name val="Arial"/>
      <family val="0"/>
    </font>
    <font>
      <b/>
      <sz val="11"/>
      <name val="Arial"/>
      <family val="0"/>
    </font>
    <font>
      <sz val="10"/>
      <color rgb="FFFFFFFF"/>
      <name val="Arial"/>
      <family val="0"/>
    </font>
    <font>
      <b/>
      <sz val="10"/>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style="thin"/>
      <top/>
      <bottom/>
    </border>
    <border>
      <left/>
      <right/>
      <top/>
      <bottom style="thin"/>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37">
    <xf numFmtId="0" fontId="0" fillId="0" borderId="0" xfId="0"/>
    <xf numFmtId="0" fontId="0" fillId="2" borderId="0" xfId="0" applyFill="1"/>
    <xf numFmtId="0" fontId="1" fillId="2" borderId="0" xfId="0" applyFont="1" applyFill="1" applyAlignment="1">
      <alignment horizontal="center" vertical="center"/>
    </xf>
    <xf numFmtId="0" fontId="0" fillId="2" borderId="1" xfId="0" applyFill="1" applyBorder="1" applyAlignment="1">
      <alignment horizontal="center"/>
    </xf>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2" fillId="2" borderId="0" xfId="0" applyFont="1" applyFill="1"/>
    <xf numFmtId="0" fontId="2" fillId="2" borderId="0" xfId="0" applyFont="1" applyFill="1" applyAlignment="1">
      <alignment horizontal="right"/>
    </xf>
    <xf numFmtId="0" fontId="2" fillId="2" borderId="0" xfId="0" applyFont="1" applyFill="1" applyAlignment="1">
      <alignment horizontal="left"/>
    </xf>
    <xf numFmtId="0" fontId="3" fillId="3" borderId="1" xfId="0" applyFont="1" applyFill="1" applyBorder="1" applyAlignment="1">
      <alignment horizontal="center" vertical="center" wrapText="1"/>
    </xf>
    <xf numFmtId="0" fontId="2" fillId="2" borderId="3" xfId="0" applyFont="1" applyFill="1" applyBorder="1"/>
    <xf numFmtId="0" fontId="2" fillId="2" borderId="3" xfId="0" applyFont="1" applyFill="1" applyBorder="1" applyAlignment="1">
      <alignment horizontal="right"/>
    </xf>
    <xf numFmtId="0" fontId="2" fillId="2" borderId="3" xfId="0" applyFont="1" applyFill="1" applyBorder="1" applyAlignment="1">
      <alignment horizontal="left"/>
    </xf>
    <xf numFmtId="0" fontId="0" fillId="2" borderId="6" xfId="0" applyFill="1" applyBorder="1"/>
    <xf numFmtId="0" fontId="4" fillId="2" borderId="5" xfId="0" applyFont="1" applyFill="1" applyBorder="1" applyAlignment="1">
      <alignment horizontal="right"/>
    </xf>
    <xf numFmtId="177" fontId="4" fillId="2" borderId="5" xfId="0" applyNumberFormat="1" applyFont="1" applyFill="1" applyBorder="1" applyAlignment="1">
      <alignment horizontal="center"/>
    </xf>
    <xf numFmtId="0" fontId="4" fillId="2" borderId="5" xfId="0" applyFont="1" applyFill="1" applyBorder="1" applyAlignment="1">
      <alignment wrapText="1"/>
    </xf>
    <xf numFmtId="0" fontId="0" fillId="0" borderId="1" xfId="0" applyBorder="1"/>
    <xf numFmtId="0" fontId="4" fillId="2" borderId="6" xfId="0" applyFont="1" applyFill="1" applyBorder="1" applyAlignment="1">
      <alignment horizontal="right"/>
    </xf>
    <xf numFmtId="0" fontId="4" fillId="2" borderId="6" xfId="0" applyFont="1" applyFill="1" applyBorder="1" applyAlignment="1">
      <alignment wrapText="1"/>
    </xf>
    <xf numFmtId="177" fontId="4"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5" fillId="0" borderId="1" xfId="0" applyFont="1" applyBorder="1" applyAlignment="1">
      <alignment horizontal="left" vertical="center" wrapText="1"/>
    </xf>
    <xf numFmtId="177" fontId="0" fillId="2" borderId="1" xfId="0" applyNumberFormat="1" applyFill="1" applyBorder="1" applyAlignment="1">
      <alignment horizontal="center"/>
    </xf>
    <xf numFmtId="0" fontId="4" fillId="2" borderId="0" xfId="0" applyFont="1" applyFill="1" applyAlignment="1">
      <alignment horizontal="right"/>
    </xf>
    <xf numFmtId="177" fontId="4" fillId="2" borderId="0" xfId="0" applyNumberFormat="1" applyFont="1" applyFill="1" applyAlignment="1">
      <alignment horizontal="center"/>
    </xf>
    <xf numFmtId="0" fontId="4" fillId="2" borderId="3" xfId="0" applyFont="1" applyFill="1" applyBorder="1" applyAlignment="1">
      <alignment horizontal="right"/>
    </xf>
    <xf numFmtId="177" fontId="4" fillId="2" borderId="3" xfId="0" applyNumberFormat="1" applyFon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sharedStrings" Target="sharedStrings.xml" /><Relationship Id="rId6"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sheet1.xml><?xml version="1.0" encoding="utf-8"?>
<worksheet xmlns="http://schemas.openxmlformats.org/spreadsheetml/2006/main" xmlns:r="http://schemas.openxmlformats.org/officeDocument/2006/relationships">
  <sheetPr>
    <pageSetUpPr fitToPage="1"/>
  </sheetPr>
  <dimension ref="A1:R40"/>
  <sheetViews>
    <sheetView tabSelected="1"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12</v>
      </c>
    </row>
    <row r="3" spans="1:16" ht="15" customHeight="1">
      <c r="A3" t="s">
        <v>1</v>
      </c>
      <c s="8" t="s">
        <v>4</v>
      </c>
      <c s="9" t="s">
        <v>5</v>
      </c>
      <c s="1"/>
      <c s="10" t="s">
        <v>6</v>
      </c>
      <c s="1"/>
      <c s="4"/>
      <c s="3" t="s">
        <v>14</v>
      </c>
      <c s="32">
        <f>0+I8</f>
      </c>
      <c r="O3" t="s">
        <v>9</v>
      </c>
      <c t="s">
        <v>13</v>
      </c>
    </row>
    <row r="4" spans="1:16" ht="15" customHeight="1">
      <c r="A4" t="s">
        <v>7</v>
      </c>
      <c s="12" t="s">
        <v>8</v>
      </c>
      <c s="13" t="s">
        <v>14</v>
      </c>
      <c s="5"/>
      <c s="14" t="s">
        <v>15</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0+I9+I13+I17+I21+I25+I29+I33+I37</f>
      </c>
      <c>
        <f>0+O9+O13+O17+O21+O25+O29+O33+O37</f>
      </c>
    </row>
    <row r="9" spans="1:16" ht="12.75">
      <c r="A9" s="19" t="s">
        <v>35</v>
      </c>
      <c s="23" t="s">
        <v>19</v>
      </c>
      <c s="23" t="s">
        <v>36</v>
      </c>
      <c s="19" t="s">
        <v>37</v>
      </c>
      <c s="24" t="s">
        <v>38</v>
      </c>
      <c s="25" t="s">
        <v>39</v>
      </c>
      <c s="26">
        <v>1</v>
      </c>
      <c s="27">
        <v>0</v>
      </c>
      <c s="27">
        <f>ROUND(ROUND(H9,2)*ROUND(G9,3),2)</f>
      </c>
      <c r="O9">
        <f>(I9*21)/100</f>
      </c>
      <c t="s">
        <v>13</v>
      </c>
    </row>
    <row r="10" spans="1:5" ht="102">
      <c r="A10" s="28" t="s">
        <v>40</v>
      </c>
      <c r="E10" s="29" t="s">
        <v>41</v>
      </c>
    </row>
    <row r="11" spans="1:5" ht="12.75">
      <c r="A11" s="30" t="s">
        <v>42</v>
      </c>
      <c r="E11" s="31" t="s">
        <v>43</v>
      </c>
    </row>
    <row r="12" spans="1:5" ht="12.75">
      <c r="A12" t="s">
        <v>44</v>
      </c>
      <c r="E12" s="29" t="s">
        <v>45</v>
      </c>
    </row>
    <row r="13" spans="1:16" ht="12.75">
      <c r="A13" s="19" t="s">
        <v>35</v>
      </c>
      <c s="23" t="s">
        <v>13</v>
      </c>
      <c s="23" t="s">
        <v>46</v>
      </c>
      <c s="19" t="s">
        <v>37</v>
      </c>
      <c s="24" t="s">
        <v>47</v>
      </c>
      <c s="25" t="s">
        <v>39</v>
      </c>
      <c s="26">
        <v>1</v>
      </c>
      <c s="27">
        <v>0</v>
      </c>
      <c s="27">
        <f>ROUND(ROUND(H13,2)*ROUND(G13,3),2)</f>
      </c>
      <c r="O13">
        <f>(I13*21)/100</f>
      </c>
      <c t="s">
        <v>13</v>
      </c>
    </row>
    <row r="14" spans="1:5" ht="63.75">
      <c r="A14" s="28" t="s">
        <v>40</v>
      </c>
      <c r="E14" s="29" t="s">
        <v>48</v>
      </c>
    </row>
    <row r="15" spans="1:5" ht="12.75">
      <c r="A15" s="30" t="s">
        <v>42</v>
      </c>
      <c r="E15" s="31" t="s">
        <v>43</v>
      </c>
    </row>
    <row r="16" spans="1:5" ht="38.25">
      <c r="A16" t="s">
        <v>44</v>
      </c>
      <c r="E16" s="29" t="s">
        <v>49</v>
      </c>
    </row>
    <row r="17" spans="1:16" ht="12.75">
      <c r="A17" s="19" t="s">
        <v>35</v>
      </c>
      <c s="23" t="s">
        <v>12</v>
      </c>
      <c s="23" t="s">
        <v>50</v>
      </c>
      <c s="19" t="s">
        <v>19</v>
      </c>
      <c s="24" t="s">
        <v>51</v>
      </c>
      <c s="25" t="s">
        <v>52</v>
      </c>
      <c s="26">
        <v>1</v>
      </c>
      <c s="27">
        <v>0</v>
      </c>
      <c s="27">
        <f>ROUND(ROUND(H17,2)*ROUND(G17,3),2)</f>
      </c>
      <c r="O17">
        <f>(I17*21)/100</f>
      </c>
      <c t="s">
        <v>13</v>
      </c>
    </row>
    <row r="18" spans="1:5" ht="25.5">
      <c r="A18" s="28" t="s">
        <v>40</v>
      </c>
      <c r="E18" s="29" t="s">
        <v>53</v>
      </c>
    </row>
    <row r="19" spans="1:5" ht="12.75">
      <c r="A19" s="30" t="s">
        <v>42</v>
      </c>
      <c r="E19" s="31" t="s">
        <v>43</v>
      </c>
    </row>
    <row r="20" spans="1:5" ht="12.75">
      <c r="A20" t="s">
        <v>44</v>
      </c>
      <c r="E20" s="29" t="s">
        <v>54</v>
      </c>
    </row>
    <row r="21" spans="1:16" ht="12.75">
      <c r="A21" s="19" t="s">
        <v>35</v>
      </c>
      <c s="23" t="s">
        <v>23</v>
      </c>
      <c s="23" t="s">
        <v>50</v>
      </c>
      <c s="19" t="s">
        <v>13</v>
      </c>
      <c s="24" t="s">
        <v>51</v>
      </c>
      <c s="25" t="s">
        <v>39</v>
      </c>
      <c s="26">
        <v>1</v>
      </c>
      <c s="27">
        <v>0</v>
      </c>
      <c s="27">
        <f>ROUND(ROUND(H21,2)*ROUND(G21,3),2)</f>
      </c>
      <c r="O21">
        <f>(I21*21)/100</f>
      </c>
      <c t="s">
        <v>13</v>
      </c>
    </row>
    <row r="22" spans="1:5" ht="38.25">
      <c r="A22" s="28" t="s">
        <v>40</v>
      </c>
      <c r="E22" s="29" t="s">
        <v>55</v>
      </c>
    </row>
    <row r="23" spans="1:5" ht="12.75">
      <c r="A23" s="30" t="s">
        <v>42</v>
      </c>
      <c r="E23" s="31" t="s">
        <v>43</v>
      </c>
    </row>
    <row r="24" spans="1:5" ht="12.75">
      <c r="A24" t="s">
        <v>44</v>
      </c>
      <c r="E24" s="29" t="s">
        <v>54</v>
      </c>
    </row>
    <row r="25" spans="1:16" ht="12.75">
      <c r="A25" s="19" t="s">
        <v>35</v>
      </c>
      <c s="23" t="s">
        <v>25</v>
      </c>
      <c s="23" t="s">
        <v>56</v>
      </c>
      <c s="19" t="s">
        <v>37</v>
      </c>
      <c s="24" t="s">
        <v>57</v>
      </c>
      <c s="25" t="s">
        <v>39</v>
      </c>
      <c s="26">
        <v>1</v>
      </c>
      <c s="27">
        <v>0</v>
      </c>
      <c s="27">
        <f>ROUND(ROUND(H25,2)*ROUND(G25,3),2)</f>
      </c>
      <c r="O25">
        <f>(I25*21)/100</f>
      </c>
      <c t="s">
        <v>13</v>
      </c>
    </row>
    <row r="26" spans="1:5" ht="51">
      <c r="A26" s="28" t="s">
        <v>40</v>
      </c>
      <c r="E26" s="29" t="s">
        <v>58</v>
      </c>
    </row>
    <row r="27" spans="1:5" ht="12.75">
      <c r="A27" s="30" t="s">
        <v>42</v>
      </c>
      <c r="E27" s="31" t="s">
        <v>43</v>
      </c>
    </row>
    <row r="28" spans="1:5" ht="12.75">
      <c r="A28" t="s">
        <v>44</v>
      </c>
      <c r="E28" s="29" t="s">
        <v>54</v>
      </c>
    </row>
    <row r="29" spans="1:16" ht="12.75">
      <c r="A29" s="19" t="s">
        <v>35</v>
      </c>
      <c s="23" t="s">
        <v>27</v>
      </c>
      <c s="23" t="s">
        <v>59</v>
      </c>
      <c s="19" t="s">
        <v>37</v>
      </c>
      <c s="24" t="s">
        <v>60</v>
      </c>
      <c s="25" t="s">
        <v>39</v>
      </c>
      <c s="26">
        <v>1</v>
      </c>
      <c s="27">
        <v>0</v>
      </c>
      <c s="27">
        <f>ROUND(ROUND(H29,2)*ROUND(G29,3),2)</f>
      </c>
      <c r="O29">
        <f>(I29*21)/100</f>
      </c>
      <c t="s">
        <v>13</v>
      </c>
    </row>
    <row r="30" spans="1:5" ht="38.25">
      <c r="A30" s="28" t="s">
        <v>40</v>
      </c>
      <c r="E30" s="29" t="s">
        <v>61</v>
      </c>
    </row>
    <row r="31" spans="1:5" ht="12.75">
      <c r="A31" s="30" t="s">
        <v>42</v>
      </c>
      <c r="E31" s="31" t="s">
        <v>43</v>
      </c>
    </row>
    <row r="32" spans="1:5" ht="63.75">
      <c r="A32" t="s">
        <v>44</v>
      </c>
      <c r="E32" s="29" t="s">
        <v>62</v>
      </c>
    </row>
    <row r="33" spans="1:16" ht="12.75">
      <c r="A33" s="19" t="s">
        <v>35</v>
      </c>
      <c s="23" t="s">
        <v>63</v>
      </c>
      <c s="23" t="s">
        <v>64</v>
      </c>
      <c s="19" t="s">
        <v>37</v>
      </c>
      <c s="24" t="s">
        <v>65</v>
      </c>
      <c s="25" t="s">
        <v>66</v>
      </c>
      <c s="26">
        <v>1</v>
      </c>
      <c s="27">
        <v>0</v>
      </c>
      <c s="27">
        <f>ROUND(ROUND(H33,2)*ROUND(G33,3),2)</f>
      </c>
      <c r="O33">
        <f>(I33*21)/100</f>
      </c>
      <c t="s">
        <v>13</v>
      </c>
    </row>
    <row r="34" spans="1:5" ht="38.25">
      <c r="A34" s="28" t="s">
        <v>40</v>
      </c>
      <c r="E34" s="29" t="s">
        <v>67</v>
      </c>
    </row>
    <row r="35" spans="1:5" ht="12.75">
      <c r="A35" s="30" t="s">
        <v>42</v>
      </c>
      <c r="E35" s="31" t="s">
        <v>37</v>
      </c>
    </row>
    <row r="36" spans="1:5" ht="89.25">
      <c r="A36" t="s">
        <v>44</v>
      </c>
      <c r="E36" s="29" t="s">
        <v>68</v>
      </c>
    </row>
    <row r="37" spans="1:16" ht="12.75">
      <c r="A37" s="19" t="s">
        <v>35</v>
      </c>
      <c s="23" t="s">
        <v>69</v>
      </c>
      <c s="23" t="s">
        <v>70</v>
      </c>
      <c s="19" t="s">
        <v>37</v>
      </c>
      <c s="24" t="s">
        <v>71</v>
      </c>
      <c s="25" t="s">
        <v>39</v>
      </c>
      <c s="26">
        <v>1</v>
      </c>
      <c s="27">
        <v>0</v>
      </c>
      <c s="27">
        <f>ROUND(ROUND(H37,2)*ROUND(G37,3),2)</f>
      </c>
      <c r="O37">
        <f>(I37*21)/100</f>
      </c>
      <c t="s">
        <v>13</v>
      </c>
    </row>
    <row r="38" spans="1:5" ht="102">
      <c r="A38" s="28" t="s">
        <v>40</v>
      </c>
      <c r="E38" s="29" t="s">
        <v>72</v>
      </c>
    </row>
    <row r="39" spans="1:5" ht="12.75">
      <c r="A39" s="30" t="s">
        <v>42</v>
      </c>
      <c r="E39" s="31" t="s">
        <v>43</v>
      </c>
    </row>
    <row r="40" spans="1:5" ht="12.75">
      <c r="A40" t="s">
        <v>44</v>
      </c>
      <c r="E40" s="29" t="s">
        <v>73</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2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0+O8+O13+O90+O119+O132+O193+O198</f>
      </c>
      <c t="s">
        <v>12</v>
      </c>
    </row>
    <row r="3" spans="1:16" ht="15" customHeight="1">
      <c r="A3" t="s">
        <v>1</v>
      </c>
      <c s="8" t="s">
        <v>4</v>
      </c>
      <c s="9" t="s">
        <v>5</v>
      </c>
      <c s="1"/>
      <c s="10" t="s">
        <v>6</v>
      </c>
      <c s="1"/>
      <c s="4"/>
      <c s="3" t="s">
        <v>74</v>
      </c>
      <c s="32">
        <f>0+I8+I13+I90+I119+I132+I193+I198</f>
      </c>
      <c r="O3" t="s">
        <v>9</v>
      </c>
      <c t="s">
        <v>13</v>
      </c>
    </row>
    <row r="4" spans="1:16" ht="15" customHeight="1">
      <c r="A4" t="s">
        <v>7</v>
      </c>
      <c s="12" t="s">
        <v>8</v>
      </c>
      <c s="13" t="s">
        <v>74</v>
      </c>
      <c s="5"/>
      <c s="14" t="s">
        <v>75</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f>
      </c>
      <c>
        <f>0+O9</f>
      </c>
    </row>
    <row r="9" spans="1:16" ht="12.75">
      <c r="A9" s="19" t="s">
        <v>35</v>
      </c>
      <c s="23" t="s">
        <v>19</v>
      </c>
      <c s="23" t="s">
        <v>76</v>
      </c>
      <c s="19" t="s">
        <v>37</v>
      </c>
      <c s="24" t="s">
        <v>77</v>
      </c>
      <c s="25" t="s">
        <v>78</v>
      </c>
      <c s="26">
        <v>8079.804</v>
      </c>
      <c s="27">
        <v>0</v>
      </c>
      <c s="27">
        <f>ROUND(ROUND(H9,2)*ROUND(G9,3),2)</f>
      </c>
      <c r="O9">
        <f>(I9*21)/100</f>
      </c>
      <c t="s">
        <v>13</v>
      </c>
    </row>
    <row r="10" spans="1:5" ht="12.75">
      <c r="A10" s="28" t="s">
        <v>40</v>
      </c>
      <c r="E10" s="29" t="s">
        <v>79</v>
      </c>
    </row>
    <row r="11" spans="1:5" ht="127.5">
      <c r="A11" s="30" t="s">
        <v>42</v>
      </c>
      <c r="E11" s="31" t="s">
        <v>80</v>
      </c>
    </row>
    <row r="12" spans="1:5" ht="25.5">
      <c r="A12" t="s">
        <v>44</v>
      </c>
      <c r="E12" s="29" t="s">
        <v>81</v>
      </c>
    </row>
    <row r="13" spans="1:18" ht="12.75" customHeight="1">
      <c r="A13" s="5" t="s">
        <v>33</v>
      </c>
      <c s="5"/>
      <c s="35" t="s">
        <v>19</v>
      </c>
      <c s="5"/>
      <c s="21" t="s">
        <v>82</v>
      </c>
      <c s="5"/>
      <c s="5"/>
      <c s="5"/>
      <c s="36">
        <f>0+Q13</f>
      </c>
      <c r="O13">
        <f>0+R13</f>
      </c>
      <c r="Q13">
        <f>0+I14+I18+I22+I26+I30+I34+I38+I42+I46+I50+I54+I58+I62+I66+I70+I74+I78+I82+I86</f>
      </c>
      <c>
        <f>0+O14+O18+O22+O26+O30+O34+O38+O42+O46+O50+O54+O58+O62+O66+O70+O74+O78+O82+O86</f>
      </c>
    </row>
    <row r="14" spans="1:16" ht="25.5">
      <c r="A14" s="19" t="s">
        <v>35</v>
      </c>
      <c s="23" t="s">
        <v>13</v>
      </c>
      <c s="23" t="s">
        <v>83</v>
      </c>
      <c s="19" t="s">
        <v>37</v>
      </c>
      <c s="24" t="s">
        <v>84</v>
      </c>
      <c s="25" t="s">
        <v>85</v>
      </c>
      <c s="26">
        <v>1471</v>
      </c>
      <c s="27">
        <v>0</v>
      </c>
      <c s="27">
        <f>ROUND(ROUND(H14,2)*ROUND(G14,3),2)</f>
      </c>
      <c r="O14">
        <f>(I14*21)/100</f>
      </c>
      <c t="s">
        <v>13</v>
      </c>
    </row>
    <row r="15" spans="1:5" ht="25.5">
      <c r="A15" s="28" t="s">
        <v>40</v>
      </c>
      <c r="E15" s="29" t="s">
        <v>86</v>
      </c>
    </row>
    <row r="16" spans="1:5" ht="127.5">
      <c r="A16" s="30" t="s">
        <v>42</v>
      </c>
      <c r="E16" s="31" t="s">
        <v>87</v>
      </c>
    </row>
    <row r="17" spans="1:5" ht="63.75">
      <c r="A17" t="s">
        <v>44</v>
      </c>
      <c r="E17" s="29" t="s">
        <v>88</v>
      </c>
    </row>
    <row r="18" spans="1:16" ht="12.75">
      <c r="A18" s="19" t="s">
        <v>35</v>
      </c>
      <c s="23" t="s">
        <v>12</v>
      </c>
      <c s="23" t="s">
        <v>89</v>
      </c>
      <c s="19" t="s">
        <v>37</v>
      </c>
      <c s="24" t="s">
        <v>90</v>
      </c>
      <c s="25" t="s">
        <v>85</v>
      </c>
      <c s="26">
        <v>263.72</v>
      </c>
      <c s="27">
        <v>0</v>
      </c>
      <c s="27">
        <f>ROUND(ROUND(H18,2)*ROUND(G18,3),2)</f>
      </c>
      <c r="O18">
        <f>(I18*21)/100</f>
      </c>
      <c t="s">
        <v>13</v>
      </c>
    </row>
    <row r="19" spans="1:5" ht="38.25">
      <c r="A19" s="28" t="s">
        <v>40</v>
      </c>
      <c r="E19" s="29" t="s">
        <v>91</v>
      </c>
    </row>
    <row r="20" spans="1:5" ht="51">
      <c r="A20" s="30" t="s">
        <v>42</v>
      </c>
      <c r="E20" s="31" t="s">
        <v>92</v>
      </c>
    </row>
    <row r="21" spans="1:5" ht="63.75">
      <c r="A21" t="s">
        <v>44</v>
      </c>
      <c r="E21" s="29" t="s">
        <v>88</v>
      </c>
    </row>
    <row r="22" spans="1:16" ht="25.5">
      <c r="A22" s="19" t="s">
        <v>35</v>
      </c>
      <c s="23" t="s">
        <v>23</v>
      </c>
      <c s="23" t="s">
        <v>93</v>
      </c>
      <c s="19" t="s">
        <v>37</v>
      </c>
      <c s="24" t="s">
        <v>94</v>
      </c>
      <c s="25" t="s">
        <v>85</v>
      </c>
      <c s="26">
        <v>52.456</v>
      </c>
      <c s="27">
        <v>0</v>
      </c>
      <c s="27">
        <f>ROUND(ROUND(H22,2)*ROUND(G22,3),2)</f>
      </c>
      <c r="O22">
        <f>(I22*21)/100</f>
      </c>
      <c t="s">
        <v>13</v>
      </c>
    </row>
    <row r="23" spans="1:5" ht="63.75">
      <c r="A23" s="28" t="s">
        <v>40</v>
      </c>
      <c r="E23" s="29" t="s">
        <v>95</v>
      </c>
    </row>
    <row r="24" spans="1:5" ht="25.5">
      <c r="A24" s="30" t="s">
        <v>42</v>
      </c>
      <c r="E24" s="31" t="s">
        <v>96</v>
      </c>
    </row>
    <row r="25" spans="1:5" ht="63.75">
      <c r="A25" t="s">
        <v>44</v>
      </c>
      <c r="E25" s="29" t="s">
        <v>88</v>
      </c>
    </row>
    <row r="26" spans="1:16" ht="12.75">
      <c r="A26" s="19" t="s">
        <v>35</v>
      </c>
      <c s="23" t="s">
        <v>25</v>
      </c>
      <c s="23" t="s">
        <v>97</v>
      </c>
      <c s="19" t="s">
        <v>37</v>
      </c>
      <c s="24" t="s">
        <v>98</v>
      </c>
      <c s="25" t="s">
        <v>99</v>
      </c>
      <c s="26">
        <v>159.9</v>
      </c>
      <c s="27">
        <v>0</v>
      </c>
      <c s="27">
        <f>ROUND(ROUND(H26,2)*ROUND(G26,3),2)</f>
      </c>
      <c r="O26">
        <f>(I26*21)/100</f>
      </c>
      <c t="s">
        <v>13</v>
      </c>
    </row>
    <row r="27" spans="1:5" ht="51">
      <c r="A27" s="28" t="s">
        <v>40</v>
      </c>
      <c r="E27" s="29" t="s">
        <v>100</v>
      </c>
    </row>
    <row r="28" spans="1:5" ht="12.75">
      <c r="A28" s="30" t="s">
        <v>42</v>
      </c>
      <c r="E28" s="31" t="s">
        <v>101</v>
      </c>
    </row>
    <row r="29" spans="1:5" ht="25.5">
      <c r="A29" t="s">
        <v>44</v>
      </c>
      <c r="E29" s="29" t="s">
        <v>102</v>
      </c>
    </row>
    <row r="30" spans="1:16" ht="12.75">
      <c r="A30" s="19" t="s">
        <v>35</v>
      </c>
      <c s="23" t="s">
        <v>27</v>
      </c>
      <c s="23" t="s">
        <v>103</v>
      </c>
      <c s="19" t="s">
        <v>37</v>
      </c>
      <c s="24" t="s">
        <v>104</v>
      </c>
      <c s="25" t="s">
        <v>99</v>
      </c>
      <c s="26">
        <v>159.9</v>
      </c>
      <c s="27">
        <v>0</v>
      </c>
      <c s="27">
        <f>ROUND(ROUND(H30,2)*ROUND(G30,3),2)</f>
      </c>
      <c r="O30">
        <f>(I30*21)/100</f>
      </c>
      <c t="s">
        <v>13</v>
      </c>
    </row>
    <row r="31" spans="1:5" ht="51">
      <c r="A31" s="28" t="s">
        <v>40</v>
      </c>
      <c r="E31" s="29" t="s">
        <v>105</v>
      </c>
    </row>
    <row r="32" spans="1:5" ht="12.75">
      <c r="A32" s="30" t="s">
        <v>42</v>
      </c>
      <c r="E32" s="31" t="s">
        <v>101</v>
      </c>
    </row>
    <row r="33" spans="1:5" ht="25.5">
      <c r="A33" t="s">
        <v>44</v>
      </c>
      <c r="E33" s="29" t="s">
        <v>102</v>
      </c>
    </row>
    <row r="34" spans="1:16" ht="12.75">
      <c r="A34" s="19" t="s">
        <v>35</v>
      </c>
      <c s="23" t="s">
        <v>63</v>
      </c>
      <c s="23" t="s">
        <v>106</v>
      </c>
      <c s="19" t="s">
        <v>37</v>
      </c>
      <c s="24" t="s">
        <v>107</v>
      </c>
      <c s="25" t="s">
        <v>85</v>
      </c>
      <c s="26">
        <v>437.9</v>
      </c>
      <c s="27">
        <v>0</v>
      </c>
      <c s="27">
        <f>ROUND(ROUND(H34,2)*ROUND(G34,3),2)</f>
      </c>
      <c r="O34">
        <f>(I34*21)/100</f>
      </c>
      <c t="s">
        <v>13</v>
      </c>
    </row>
    <row r="35" spans="1:5" ht="25.5">
      <c r="A35" s="28" t="s">
        <v>40</v>
      </c>
      <c r="E35" s="29" t="s">
        <v>108</v>
      </c>
    </row>
    <row r="36" spans="1:5" ht="25.5">
      <c r="A36" s="30" t="s">
        <v>42</v>
      </c>
      <c r="E36" s="31" t="s">
        <v>109</v>
      </c>
    </row>
    <row r="37" spans="1:5" ht="38.25">
      <c r="A37" t="s">
        <v>44</v>
      </c>
      <c r="E37" s="29" t="s">
        <v>110</v>
      </c>
    </row>
    <row r="38" spans="1:16" ht="12.75">
      <c r="A38" s="19" t="s">
        <v>35</v>
      </c>
      <c s="23" t="s">
        <v>69</v>
      </c>
      <c s="23" t="s">
        <v>111</v>
      </c>
      <c s="19" t="s">
        <v>37</v>
      </c>
      <c s="24" t="s">
        <v>112</v>
      </c>
      <c s="25" t="s">
        <v>85</v>
      </c>
      <c s="26">
        <v>1279.2</v>
      </c>
      <c s="27">
        <v>0</v>
      </c>
      <c s="27">
        <f>ROUND(ROUND(H38,2)*ROUND(G38,3),2)</f>
      </c>
      <c r="O38">
        <f>(I38*21)/100</f>
      </c>
      <c t="s">
        <v>13</v>
      </c>
    </row>
    <row r="39" spans="1:5" ht="25.5">
      <c r="A39" s="28" t="s">
        <v>40</v>
      </c>
      <c r="E39" s="29" t="s">
        <v>113</v>
      </c>
    </row>
    <row r="40" spans="1:5" ht="51">
      <c r="A40" s="30" t="s">
        <v>42</v>
      </c>
      <c r="E40" s="31" t="s">
        <v>114</v>
      </c>
    </row>
    <row r="41" spans="1:5" ht="369.75">
      <c r="A41" t="s">
        <v>44</v>
      </c>
      <c r="E41" s="29" t="s">
        <v>115</v>
      </c>
    </row>
    <row r="42" spans="1:16" ht="12.75">
      <c r="A42" s="19" t="s">
        <v>35</v>
      </c>
      <c s="23" t="s">
        <v>30</v>
      </c>
      <c s="23" t="s">
        <v>116</v>
      </c>
      <c s="19" t="s">
        <v>37</v>
      </c>
      <c s="24" t="s">
        <v>117</v>
      </c>
      <c s="25" t="s">
        <v>85</v>
      </c>
      <c s="26">
        <v>437.9</v>
      </c>
      <c s="27">
        <v>0</v>
      </c>
      <c s="27">
        <f>ROUND(ROUND(H42,2)*ROUND(G42,3),2)</f>
      </c>
      <c r="O42">
        <f>(I42*21)/100</f>
      </c>
      <c t="s">
        <v>13</v>
      </c>
    </row>
    <row r="43" spans="1:5" ht="12.75">
      <c r="A43" s="28" t="s">
        <v>40</v>
      </c>
      <c r="E43" s="29" t="s">
        <v>118</v>
      </c>
    </row>
    <row r="44" spans="1:5" ht="12.75">
      <c r="A44" s="30" t="s">
        <v>42</v>
      </c>
      <c r="E44" s="31" t="s">
        <v>119</v>
      </c>
    </row>
    <row r="45" spans="1:5" ht="306">
      <c r="A45" t="s">
        <v>44</v>
      </c>
      <c r="E45" s="29" t="s">
        <v>120</v>
      </c>
    </row>
    <row r="46" spans="1:16" ht="12.75">
      <c r="A46" s="19" t="s">
        <v>35</v>
      </c>
      <c s="23" t="s">
        <v>32</v>
      </c>
      <c s="23" t="s">
        <v>121</v>
      </c>
      <c s="19" t="s">
        <v>37</v>
      </c>
      <c s="24" t="s">
        <v>122</v>
      </c>
      <c s="25" t="s">
        <v>123</v>
      </c>
      <c s="26">
        <v>1235</v>
      </c>
      <c s="27">
        <v>0</v>
      </c>
      <c s="27">
        <f>ROUND(ROUND(H46,2)*ROUND(G46,3),2)</f>
      </c>
      <c r="O46">
        <f>(I46*21)/100</f>
      </c>
      <c t="s">
        <v>13</v>
      </c>
    </row>
    <row r="47" spans="1:5" ht="25.5">
      <c r="A47" s="28" t="s">
        <v>40</v>
      </c>
      <c r="E47" s="29" t="s">
        <v>124</v>
      </c>
    </row>
    <row r="48" spans="1:5" ht="51">
      <c r="A48" s="30" t="s">
        <v>42</v>
      </c>
      <c r="E48" s="31" t="s">
        <v>125</v>
      </c>
    </row>
    <row r="49" spans="1:5" ht="25.5">
      <c r="A49" t="s">
        <v>44</v>
      </c>
      <c r="E49" s="29" t="s">
        <v>126</v>
      </c>
    </row>
    <row r="50" spans="1:16" ht="12.75">
      <c r="A50" s="19" t="s">
        <v>35</v>
      </c>
      <c s="23" t="s">
        <v>127</v>
      </c>
      <c s="23" t="s">
        <v>128</v>
      </c>
      <c s="19" t="s">
        <v>37</v>
      </c>
      <c s="24" t="s">
        <v>129</v>
      </c>
      <c s="25" t="s">
        <v>99</v>
      </c>
      <c s="26">
        <v>1666.5</v>
      </c>
      <c s="27">
        <v>0</v>
      </c>
      <c s="27">
        <f>ROUND(ROUND(H50,2)*ROUND(G50,3),2)</f>
      </c>
      <c r="O50">
        <f>(I50*21)/100</f>
      </c>
      <c t="s">
        <v>13</v>
      </c>
    </row>
    <row r="51" spans="1:5" ht="25.5">
      <c r="A51" s="28" t="s">
        <v>40</v>
      </c>
      <c r="E51" s="29" t="s">
        <v>130</v>
      </c>
    </row>
    <row r="52" spans="1:5" ht="51">
      <c r="A52" s="30" t="s">
        <v>42</v>
      </c>
      <c r="E52" s="31" t="s">
        <v>131</v>
      </c>
    </row>
    <row r="53" spans="1:5" ht="63.75">
      <c r="A53" t="s">
        <v>44</v>
      </c>
      <c r="E53" s="29" t="s">
        <v>132</v>
      </c>
    </row>
    <row r="54" spans="1:16" ht="12.75">
      <c r="A54" s="19" t="s">
        <v>35</v>
      </c>
      <c s="23" t="s">
        <v>133</v>
      </c>
      <c s="23" t="s">
        <v>134</v>
      </c>
      <c s="19" t="s">
        <v>37</v>
      </c>
      <c s="24" t="s">
        <v>135</v>
      </c>
      <c s="25" t="s">
        <v>99</v>
      </c>
      <c s="26">
        <v>20</v>
      </c>
      <c s="27">
        <v>0</v>
      </c>
      <c s="27">
        <f>ROUND(ROUND(H54,2)*ROUND(G54,3),2)</f>
      </c>
      <c r="O54">
        <f>(I54*21)/100</f>
      </c>
      <c t="s">
        <v>13</v>
      </c>
    </row>
    <row r="55" spans="1:5" ht="12.75">
      <c r="A55" s="28" t="s">
        <v>40</v>
      </c>
      <c r="E55" s="29" t="s">
        <v>37</v>
      </c>
    </row>
    <row r="56" spans="1:5" ht="12.75">
      <c r="A56" s="30" t="s">
        <v>42</v>
      </c>
      <c r="E56" s="31" t="s">
        <v>136</v>
      </c>
    </row>
    <row r="57" spans="1:5" ht="63.75">
      <c r="A57" t="s">
        <v>44</v>
      </c>
      <c r="E57" s="29" t="s">
        <v>132</v>
      </c>
    </row>
    <row r="58" spans="1:16" ht="12.75">
      <c r="A58" s="19" t="s">
        <v>35</v>
      </c>
      <c s="23" t="s">
        <v>137</v>
      </c>
      <c s="23" t="s">
        <v>138</v>
      </c>
      <c s="19" t="s">
        <v>37</v>
      </c>
      <c s="24" t="s">
        <v>139</v>
      </c>
      <c s="25" t="s">
        <v>99</v>
      </c>
      <c s="26">
        <v>7</v>
      </c>
      <c s="27">
        <v>0</v>
      </c>
      <c s="27">
        <f>ROUND(ROUND(H58,2)*ROUND(G58,3),2)</f>
      </c>
      <c r="O58">
        <f>(I58*21)/100</f>
      </c>
      <c t="s">
        <v>13</v>
      </c>
    </row>
    <row r="59" spans="1:5" ht="12.75">
      <c r="A59" s="28" t="s">
        <v>40</v>
      </c>
      <c r="E59" s="29" t="s">
        <v>37</v>
      </c>
    </row>
    <row r="60" spans="1:5" ht="12.75">
      <c r="A60" s="30" t="s">
        <v>42</v>
      </c>
      <c r="E60" s="31" t="s">
        <v>140</v>
      </c>
    </row>
    <row r="61" spans="1:5" ht="63.75">
      <c r="A61" t="s">
        <v>44</v>
      </c>
      <c r="E61" s="29" t="s">
        <v>132</v>
      </c>
    </row>
    <row r="62" spans="1:16" ht="12.75">
      <c r="A62" s="19" t="s">
        <v>35</v>
      </c>
      <c s="23" t="s">
        <v>141</v>
      </c>
      <c s="23" t="s">
        <v>142</v>
      </c>
      <c s="19" t="s">
        <v>37</v>
      </c>
      <c s="24" t="s">
        <v>143</v>
      </c>
      <c s="25" t="s">
        <v>85</v>
      </c>
      <c s="26">
        <v>4.55</v>
      </c>
      <c s="27">
        <v>0</v>
      </c>
      <c s="27">
        <f>ROUND(ROUND(H62,2)*ROUND(G62,3),2)</f>
      </c>
      <c r="O62">
        <f>(I62*21)/100</f>
      </c>
      <c t="s">
        <v>13</v>
      </c>
    </row>
    <row r="63" spans="1:5" ht="25.5">
      <c r="A63" s="28" t="s">
        <v>40</v>
      </c>
      <c r="E63" s="29" t="s">
        <v>144</v>
      </c>
    </row>
    <row r="64" spans="1:5" ht="51">
      <c r="A64" s="30" t="s">
        <v>42</v>
      </c>
      <c r="E64" s="31" t="s">
        <v>145</v>
      </c>
    </row>
    <row r="65" spans="1:5" ht="318.75">
      <c r="A65" t="s">
        <v>44</v>
      </c>
      <c r="E65" s="29" t="s">
        <v>146</v>
      </c>
    </row>
    <row r="66" spans="1:16" ht="12.75">
      <c r="A66" s="19" t="s">
        <v>35</v>
      </c>
      <c s="23" t="s">
        <v>147</v>
      </c>
      <c s="23" t="s">
        <v>148</v>
      </c>
      <c s="19" t="s">
        <v>37</v>
      </c>
      <c s="24" t="s">
        <v>149</v>
      </c>
      <c s="25" t="s">
        <v>85</v>
      </c>
      <c s="26">
        <v>264.86</v>
      </c>
      <c s="27">
        <v>0</v>
      </c>
      <c s="27">
        <f>ROUND(ROUND(H66,2)*ROUND(G66,3),2)</f>
      </c>
      <c r="O66">
        <f>(I66*21)/100</f>
      </c>
      <c t="s">
        <v>13</v>
      </c>
    </row>
    <row r="67" spans="1:5" ht="25.5">
      <c r="A67" s="28" t="s">
        <v>40</v>
      </c>
      <c r="E67" s="29" t="s">
        <v>150</v>
      </c>
    </row>
    <row r="68" spans="1:5" ht="140.25">
      <c r="A68" s="30" t="s">
        <v>42</v>
      </c>
      <c r="E68" s="31" t="s">
        <v>151</v>
      </c>
    </row>
    <row r="69" spans="1:5" ht="318.75">
      <c r="A69" t="s">
        <v>44</v>
      </c>
      <c r="E69" s="29" t="s">
        <v>146</v>
      </c>
    </row>
    <row r="70" spans="1:16" ht="12.75">
      <c r="A70" s="19" t="s">
        <v>35</v>
      </c>
      <c s="23" t="s">
        <v>152</v>
      </c>
      <c s="23" t="s">
        <v>153</v>
      </c>
      <c s="19" t="s">
        <v>37</v>
      </c>
      <c s="24" t="s">
        <v>154</v>
      </c>
      <c s="25" t="s">
        <v>85</v>
      </c>
      <c s="26">
        <v>159.9</v>
      </c>
      <c s="27">
        <v>0</v>
      </c>
      <c s="27">
        <f>ROUND(ROUND(H70,2)*ROUND(G70,3),2)</f>
      </c>
      <c r="O70">
        <f>(I70*21)/100</f>
      </c>
      <c t="s">
        <v>13</v>
      </c>
    </row>
    <row r="71" spans="1:5" ht="38.25">
      <c r="A71" s="28" t="s">
        <v>40</v>
      </c>
      <c r="E71" s="29" t="s">
        <v>155</v>
      </c>
    </row>
    <row r="72" spans="1:5" ht="25.5">
      <c r="A72" s="30" t="s">
        <v>42</v>
      </c>
      <c r="E72" s="31" t="s">
        <v>156</v>
      </c>
    </row>
    <row r="73" spans="1:5" ht="242.25">
      <c r="A73" t="s">
        <v>44</v>
      </c>
      <c r="E73" s="29" t="s">
        <v>157</v>
      </c>
    </row>
    <row r="74" spans="1:16" ht="12.75">
      <c r="A74" s="19" t="s">
        <v>35</v>
      </c>
      <c s="23" t="s">
        <v>158</v>
      </c>
      <c s="23" t="s">
        <v>159</v>
      </c>
      <c s="19" t="s">
        <v>37</v>
      </c>
      <c s="24" t="s">
        <v>160</v>
      </c>
      <c s="25" t="s">
        <v>85</v>
      </c>
      <c s="26">
        <v>76.5</v>
      </c>
      <c s="27">
        <v>0</v>
      </c>
      <c s="27">
        <f>ROUND(ROUND(H74,2)*ROUND(G74,3),2)</f>
      </c>
      <c r="O74">
        <f>(I74*21)/100</f>
      </c>
      <c t="s">
        <v>13</v>
      </c>
    </row>
    <row r="75" spans="1:5" ht="12.75">
      <c r="A75" s="28" t="s">
        <v>40</v>
      </c>
      <c r="E75" s="29" t="s">
        <v>161</v>
      </c>
    </row>
    <row r="76" spans="1:5" ht="12.75">
      <c r="A76" s="30" t="s">
        <v>42</v>
      </c>
      <c r="E76" s="31" t="s">
        <v>162</v>
      </c>
    </row>
    <row r="77" spans="1:5" ht="293.25">
      <c r="A77" t="s">
        <v>44</v>
      </c>
      <c r="E77" s="29" t="s">
        <v>163</v>
      </c>
    </row>
    <row r="78" spans="1:16" ht="12.75">
      <c r="A78" s="19" t="s">
        <v>35</v>
      </c>
      <c s="23" t="s">
        <v>164</v>
      </c>
      <c s="23" t="s">
        <v>165</v>
      </c>
      <c s="19" t="s">
        <v>37</v>
      </c>
      <c s="24" t="s">
        <v>166</v>
      </c>
      <c s="25" t="s">
        <v>123</v>
      </c>
      <c s="26">
        <v>3198</v>
      </c>
      <c s="27">
        <v>0</v>
      </c>
      <c s="27">
        <f>ROUND(ROUND(H78,2)*ROUND(G78,3),2)</f>
      </c>
      <c r="O78">
        <f>(I78*21)/100</f>
      </c>
      <c t="s">
        <v>13</v>
      </c>
    </row>
    <row r="79" spans="1:5" ht="25.5">
      <c r="A79" s="28" t="s">
        <v>40</v>
      </c>
      <c r="E79" s="29" t="s">
        <v>167</v>
      </c>
    </row>
    <row r="80" spans="1:5" ht="25.5">
      <c r="A80" s="30" t="s">
        <v>42</v>
      </c>
      <c r="E80" s="31" t="s">
        <v>168</v>
      </c>
    </row>
    <row r="81" spans="1:5" ht="25.5">
      <c r="A81" t="s">
        <v>44</v>
      </c>
      <c r="E81" s="29" t="s">
        <v>169</v>
      </c>
    </row>
    <row r="82" spans="1:16" ht="12.75">
      <c r="A82" s="19" t="s">
        <v>35</v>
      </c>
      <c s="23" t="s">
        <v>170</v>
      </c>
      <c s="23" t="s">
        <v>171</v>
      </c>
      <c s="19" t="s">
        <v>37</v>
      </c>
      <c s="24" t="s">
        <v>172</v>
      </c>
      <c s="25" t="s">
        <v>85</v>
      </c>
      <c s="26">
        <v>437.9</v>
      </c>
      <c s="27">
        <v>0</v>
      </c>
      <c s="27">
        <f>ROUND(ROUND(H82,2)*ROUND(G82,3),2)</f>
      </c>
      <c r="O82">
        <f>(I82*21)/100</f>
      </c>
      <c t="s">
        <v>13</v>
      </c>
    </row>
    <row r="83" spans="1:5" ht="12.75">
      <c r="A83" s="28" t="s">
        <v>40</v>
      </c>
      <c r="E83" s="29" t="s">
        <v>173</v>
      </c>
    </row>
    <row r="84" spans="1:5" ht="25.5">
      <c r="A84" s="30" t="s">
        <v>42</v>
      </c>
      <c r="E84" s="31" t="s">
        <v>109</v>
      </c>
    </row>
    <row r="85" spans="1:5" ht="38.25">
      <c r="A85" t="s">
        <v>44</v>
      </c>
      <c r="E85" s="29" t="s">
        <v>174</v>
      </c>
    </row>
    <row r="86" spans="1:16" ht="12.75">
      <c r="A86" s="19" t="s">
        <v>35</v>
      </c>
      <c s="23" t="s">
        <v>175</v>
      </c>
      <c s="23" t="s">
        <v>176</v>
      </c>
      <c s="19" t="s">
        <v>37</v>
      </c>
      <c s="24" t="s">
        <v>177</v>
      </c>
      <c s="25" t="s">
        <v>123</v>
      </c>
      <c s="26">
        <v>4379</v>
      </c>
      <c s="27">
        <v>0</v>
      </c>
      <c s="27">
        <f>ROUND(ROUND(H86,2)*ROUND(G86,3),2)</f>
      </c>
      <c r="O86">
        <f>(I86*21)/100</f>
      </c>
      <c t="s">
        <v>13</v>
      </c>
    </row>
    <row r="87" spans="1:5" ht="12.75">
      <c r="A87" s="28" t="s">
        <v>40</v>
      </c>
      <c r="E87" s="29" t="s">
        <v>178</v>
      </c>
    </row>
    <row r="88" spans="1:5" ht="25.5">
      <c r="A88" s="30" t="s">
        <v>42</v>
      </c>
      <c r="E88" s="31" t="s">
        <v>179</v>
      </c>
    </row>
    <row r="89" spans="1:5" ht="25.5">
      <c r="A89" t="s">
        <v>44</v>
      </c>
      <c r="E89" s="29" t="s">
        <v>180</v>
      </c>
    </row>
    <row r="90" spans="1:18" ht="12.75" customHeight="1">
      <c r="A90" s="5" t="s">
        <v>33</v>
      </c>
      <c s="5"/>
      <c s="35" t="s">
        <v>13</v>
      </c>
      <c s="5"/>
      <c s="21" t="s">
        <v>181</v>
      </c>
      <c s="5"/>
      <c s="5"/>
      <c s="5"/>
      <c s="36">
        <f>0+Q90</f>
      </c>
      <c r="O90">
        <f>0+R90</f>
      </c>
      <c r="Q90">
        <f>0+I91+I95+I99+I103+I107+I111+I115</f>
      </c>
      <c>
        <f>0+O91+O95+O99+O103+O107+O111+O115</f>
      </c>
    </row>
    <row r="91" spans="1:16" ht="12.75">
      <c r="A91" s="19" t="s">
        <v>35</v>
      </c>
      <c s="23" t="s">
        <v>182</v>
      </c>
      <c s="23" t="s">
        <v>183</v>
      </c>
      <c s="19" t="s">
        <v>37</v>
      </c>
      <c s="24" t="s">
        <v>184</v>
      </c>
      <c s="25" t="s">
        <v>85</v>
      </c>
      <c s="26">
        <v>62.5</v>
      </c>
      <c s="27">
        <v>0</v>
      </c>
      <c s="27">
        <f>ROUND(ROUND(H91,2)*ROUND(G91,3),2)</f>
      </c>
      <c r="O91">
        <f>(I91*21)/100</f>
      </c>
      <c t="s">
        <v>13</v>
      </c>
    </row>
    <row r="92" spans="1:5" ht="12.75">
      <c r="A92" s="28" t="s">
        <v>40</v>
      </c>
      <c r="E92" s="29" t="s">
        <v>185</v>
      </c>
    </row>
    <row r="93" spans="1:5" ht="25.5">
      <c r="A93" s="30" t="s">
        <v>42</v>
      </c>
      <c r="E93" s="31" t="s">
        <v>186</v>
      </c>
    </row>
    <row r="94" spans="1:5" ht="38.25">
      <c r="A94" t="s">
        <v>44</v>
      </c>
      <c r="E94" s="29" t="s">
        <v>187</v>
      </c>
    </row>
    <row r="95" spans="1:16" ht="12.75">
      <c r="A95" s="19" t="s">
        <v>35</v>
      </c>
      <c s="23" t="s">
        <v>188</v>
      </c>
      <c s="23" t="s">
        <v>189</v>
      </c>
      <c s="19" t="s">
        <v>37</v>
      </c>
      <c s="24" t="s">
        <v>190</v>
      </c>
      <c s="25" t="s">
        <v>85</v>
      </c>
      <c s="26">
        <v>75</v>
      </c>
      <c s="27">
        <v>0</v>
      </c>
      <c s="27">
        <f>ROUND(ROUND(H95,2)*ROUND(G95,3),2)</f>
      </c>
      <c r="O95">
        <f>(I95*21)/100</f>
      </c>
      <c t="s">
        <v>13</v>
      </c>
    </row>
    <row r="96" spans="1:5" ht="12.75">
      <c r="A96" s="28" t="s">
        <v>40</v>
      </c>
      <c r="E96" s="29" t="s">
        <v>191</v>
      </c>
    </row>
    <row r="97" spans="1:5" ht="25.5">
      <c r="A97" s="30" t="s">
        <v>42</v>
      </c>
      <c r="E97" s="31" t="s">
        <v>192</v>
      </c>
    </row>
    <row r="98" spans="1:5" ht="38.25">
      <c r="A98" t="s">
        <v>44</v>
      </c>
      <c r="E98" s="29" t="s">
        <v>187</v>
      </c>
    </row>
    <row r="99" spans="1:16" ht="12.75">
      <c r="A99" s="19" t="s">
        <v>35</v>
      </c>
      <c s="23" t="s">
        <v>193</v>
      </c>
      <c s="23" t="s">
        <v>194</v>
      </c>
      <c s="19" t="s">
        <v>37</v>
      </c>
      <c s="24" t="s">
        <v>195</v>
      </c>
      <c s="25" t="s">
        <v>99</v>
      </c>
      <c s="26">
        <v>245</v>
      </c>
      <c s="27">
        <v>0</v>
      </c>
      <c s="27">
        <f>ROUND(ROUND(H99,2)*ROUND(G99,3),2)</f>
      </c>
      <c r="O99">
        <f>(I99*21)/100</f>
      </c>
      <c t="s">
        <v>13</v>
      </c>
    </row>
    <row r="100" spans="1:5" ht="25.5">
      <c r="A100" s="28" t="s">
        <v>40</v>
      </c>
      <c r="E100" s="29" t="s">
        <v>196</v>
      </c>
    </row>
    <row r="101" spans="1:5" ht="38.25">
      <c r="A101" s="30" t="s">
        <v>42</v>
      </c>
      <c r="E101" s="31" t="s">
        <v>197</v>
      </c>
    </row>
    <row r="102" spans="1:5" ht="165.75">
      <c r="A102" t="s">
        <v>44</v>
      </c>
      <c r="E102" s="29" t="s">
        <v>198</v>
      </c>
    </row>
    <row r="103" spans="1:16" ht="12.75">
      <c r="A103" s="19" t="s">
        <v>35</v>
      </c>
      <c s="23" t="s">
        <v>199</v>
      </c>
      <c s="23" t="s">
        <v>200</v>
      </c>
      <c s="19" t="s">
        <v>37</v>
      </c>
      <c s="24" t="s">
        <v>201</v>
      </c>
      <c s="25" t="s">
        <v>85</v>
      </c>
      <c s="26">
        <v>1279.2</v>
      </c>
      <c s="27">
        <v>0</v>
      </c>
      <c s="27">
        <f>ROUND(ROUND(H103,2)*ROUND(G103,3),2)</f>
      </c>
      <c r="O103">
        <f>(I103*21)/100</f>
      </c>
      <c t="s">
        <v>13</v>
      </c>
    </row>
    <row r="104" spans="1:5" ht="38.25">
      <c r="A104" s="28" t="s">
        <v>40</v>
      </c>
      <c r="E104" s="29" t="s">
        <v>202</v>
      </c>
    </row>
    <row r="105" spans="1:5" ht="25.5">
      <c r="A105" s="30" t="s">
        <v>42</v>
      </c>
      <c r="E105" s="31" t="s">
        <v>203</v>
      </c>
    </row>
    <row r="106" spans="1:5" ht="38.25">
      <c r="A106" t="s">
        <v>44</v>
      </c>
      <c r="E106" s="29" t="s">
        <v>204</v>
      </c>
    </row>
    <row r="107" spans="1:16" ht="12.75">
      <c r="A107" s="19" t="s">
        <v>35</v>
      </c>
      <c s="23" t="s">
        <v>205</v>
      </c>
      <c s="23" t="s">
        <v>206</v>
      </c>
      <c s="19" t="s">
        <v>37</v>
      </c>
      <c s="24" t="s">
        <v>207</v>
      </c>
      <c s="25" t="s">
        <v>123</v>
      </c>
      <c s="26">
        <v>5308.9</v>
      </c>
      <c s="27">
        <v>0</v>
      </c>
      <c s="27">
        <f>ROUND(ROUND(H107,2)*ROUND(G107,3),2)</f>
      </c>
      <c r="O107">
        <f>(I107*21)/100</f>
      </c>
      <c t="s">
        <v>13</v>
      </c>
    </row>
    <row r="108" spans="1:5" ht="25.5">
      <c r="A108" s="28" t="s">
        <v>40</v>
      </c>
      <c r="E108" s="29" t="s">
        <v>208</v>
      </c>
    </row>
    <row r="109" spans="1:5" ht="63.75">
      <c r="A109" s="30" t="s">
        <v>42</v>
      </c>
      <c r="E109" s="31" t="s">
        <v>209</v>
      </c>
    </row>
    <row r="110" spans="1:5" ht="102">
      <c r="A110" t="s">
        <v>44</v>
      </c>
      <c r="E110" s="29" t="s">
        <v>210</v>
      </c>
    </row>
    <row r="111" spans="1:16" ht="12.75">
      <c r="A111" s="19" t="s">
        <v>35</v>
      </c>
      <c s="23" t="s">
        <v>211</v>
      </c>
      <c s="23" t="s">
        <v>212</v>
      </c>
      <c s="19" t="s">
        <v>37</v>
      </c>
      <c s="24" t="s">
        <v>213</v>
      </c>
      <c s="25" t="s">
        <v>123</v>
      </c>
      <c s="26">
        <v>1112.5</v>
      </c>
      <c s="27">
        <v>0</v>
      </c>
      <c s="27">
        <f>ROUND(ROUND(H111,2)*ROUND(G111,3),2)</f>
      </c>
      <c r="O111">
        <f>(I111*21)/100</f>
      </c>
      <c t="s">
        <v>13</v>
      </c>
    </row>
    <row r="112" spans="1:5" ht="12.75">
      <c r="A112" s="28" t="s">
        <v>40</v>
      </c>
      <c r="E112" s="29" t="s">
        <v>214</v>
      </c>
    </row>
    <row r="113" spans="1:5" ht="51">
      <c r="A113" s="30" t="s">
        <v>42</v>
      </c>
      <c r="E113" s="31" t="s">
        <v>215</v>
      </c>
    </row>
    <row r="114" spans="1:5" ht="102">
      <c r="A114" t="s">
        <v>44</v>
      </c>
      <c r="E114" s="29" t="s">
        <v>216</v>
      </c>
    </row>
    <row r="115" spans="1:16" ht="12.75">
      <c r="A115" s="19" t="s">
        <v>35</v>
      </c>
      <c s="23" t="s">
        <v>217</v>
      </c>
      <c s="23" t="s">
        <v>218</v>
      </c>
      <c s="19" t="s">
        <v>37</v>
      </c>
      <c s="24" t="s">
        <v>219</v>
      </c>
      <c s="25" t="s">
        <v>123</v>
      </c>
      <c s="26">
        <v>4797</v>
      </c>
      <c s="27">
        <v>0</v>
      </c>
      <c s="27">
        <f>ROUND(ROUND(H115,2)*ROUND(G115,3),2)</f>
      </c>
      <c r="O115">
        <f>(I115*21)/100</f>
      </c>
      <c t="s">
        <v>13</v>
      </c>
    </row>
    <row r="116" spans="1:5" ht="89.25">
      <c r="A116" s="28" t="s">
        <v>40</v>
      </c>
      <c r="E116" s="29" t="s">
        <v>220</v>
      </c>
    </row>
    <row r="117" spans="1:5" ht="25.5">
      <c r="A117" s="30" t="s">
        <v>42</v>
      </c>
      <c r="E117" s="31" t="s">
        <v>221</v>
      </c>
    </row>
    <row r="118" spans="1:5" ht="102">
      <c r="A118" t="s">
        <v>44</v>
      </c>
      <c r="E118" s="29" t="s">
        <v>216</v>
      </c>
    </row>
    <row r="119" spans="1:18" ht="12.75" customHeight="1">
      <c r="A119" s="5" t="s">
        <v>33</v>
      </c>
      <c s="5"/>
      <c s="35" t="s">
        <v>23</v>
      </c>
      <c s="5"/>
      <c s="21" t="s">
        <v>222</v>
      </c>
      <c s="5"/>
      <c s="5"/>
      <c s="5"/>
      <c s="36">
        <f>0+Q119</f>
      </c>
      <c r="O119">
        <f>0+R119</f>
      </c>
      <c r="Q119">
        <f>0+I120+I124+I128</f>
      </c>
      <c>
        <f>0+O120+O124+O128</f>
      </c>
    </row>
    <row r="120" spans="1:16" ht="12.75">
      <c r="A120" s="19" t="s">
        <v>35</v>
      </c>
      <c s="23" t="s">
        <v>223</v>
      </c>
      <c s="23" t="s">
        <v>224</v>
      </c>
      <c s="19" t="s">
        <v>37</v>
      </c>
      <c s="24" t="s">
        <v>225</v>
      </c>
      <c s="25" t="s">
        <v>85</v>
      </c>
      <c s="26">
        <v>2.34</v>
      </c>
      <c s="27">
        <v>0</v>
      </c>
      <c s="27">
        <f>ROUND(ROUND(H120,2)*ROUND(G120,3),2)</f>
      </c>
      <c r="O120">
        <f>(I120*21)/100</f>
      </c>
      <c t="s">
        <v>13</v>
      </c>
    </row>
    <row r="121" spans="1:5" ht="25.5">
      <c r="A121" s="28" t="s">
        <v>40</v>
      </c>
      <c r="E121" s="29" t="s">
        <v>226</v>
      </c>
    </row>
    <row r="122" spans="1:5" ht="51">
      <c r="A122" s="30" t="s">
        <v>42</v>
      </c>
      <c r="E122" s="31" t="s">
        <v>227</v>
      </c>
    </row>
    <row r="123" spans="1:5" ht="369.75">
      <c r="A123" t="s">
        <v>44</v>
      </c>
      <c r="E123" s="29" t="s">
        <v>228</v>
      </c>
    </row>
    <row r="124" spans="1:16" ht="12.75">
      <c r="A124" s="19" t="s">
        <v>35</v>
      </c>
      <c s="23" t="s">
        <v>229</v>
      </c>
      <c s="23" t="s">
        <v>230</v>
      </c>
      <c s="19" t="s">
        <v>37</v>
      </c>
      <c s="24" t="s">
        <v>231</v>
      </c>
      <c s="25" t="s">
        <v>85</v>
      </c>
      <c s="26">
        <v>8.76</v>
      </c>
      <c s="27">
        <v>0</v>
      </c>
      <c s="27">
        <f>ROUND(ROUND(H124,2)*ROUND(G124,3),2)</f>
      </c>
      <c r="O124">
        <f>(I124*21)/100</f>
      </c>
      <c t="s">
        <v>13</v>
      </c>
    </row>
    <row r="125" spans="1:5" ht="12.75">
      <c r="A125" s="28" t="s">
        <v>40</v>
      </c>
      <c r="E125" s="29" t="s">
        <v>232</v>
      </c>
    </row>
    <row r="126" spans="1:5" ht="63.75">
      <c r="A126" s="30" t="s">
        <v>42</v>
      </c>
      <c r="E126" s="31" t="s">
        <v>233</v>
      </c>
    </row>
    <row r="127" spans="1:5" ht="293.25">
      <c r="A127" t="s">
        <v>44</v>
      </c>
      <c r="E127" s="29" t="s">
        <v>234</v>
      </c>
    </row>
    <row r="128" spans="1:16" ht="12.75">
      <c r="A128" s="19" t="s">
        <v>35</v>
      </c>
      <c s="23" t="s">
        <v>235</v>
      </c>
      <c s="23" t="s">
        <v>236</v>
      </c>
      <c s="19" t="s">
        <v>37</v>
      </c>
      <c s="24" t="s">
        <v>237</v>
      </c>
      <c s="25" t="s">
        <v>85</v>
      </c>
      <c s="26">
        <v>3.12</v>
      </c>
      <c s="27">
        <v>0</v>
      </c>
      <c s="27">
        <f>ROUND(ROUND(H128,2)*ROUND(G128,3),2)</f>
      </c>
      <c r="O128">
        <f>(I128*21)/100</f>
      </c>
      <c t="s">
        <v>13</v>
      </c>
    </row>
    <row r="129" spans="1:5" ht="38.25">
      <c r="A129" s="28" t="s">
        <v>40</v>
      </c>
      <c r="E129" s="29" t="s">
        <v>238</v>
      </c>
    </row>
    <row r="130" spans="1:5" ht="51">
      <c r="A130" s="30" t="s">
        <v>42</v>
      </c>
      <c r="E130" s="31" t="s">
        <v>239</v>
      </c>
    </row>
    <row r="131" spans="1:5" ht="102">
      <c r="A131" t="s">
        <v>44</v>
      </c>
      <c r="E131" s="29" t="s">
        <v>240</v>
      </c>
    </row>
    <row r="132" spans="1:18" ht="12.75" customHeight="1">
      <c r="A132" s="5" t="s">
        <v>33</v>
      </c>
      <c s="5"/>
      <c s="35" t="s">
        <v>25</v>
      </c>
      <c s="5"/>
      <c s="21" t="s">
        <v>241</v>
      </c>
      <c s="5"/>
      <c s="5"/>
      <c s="5"/>
      <c s="36">
        <f>0+Q132</f>
      </c>
      <c r="O132">
        <f>0+R132</f>
      </c>
      <c r="Q132">
        <f>0+I133+I137+I141+I145+I149+I153+I157+I161+I165+I169+I173+I177+I181+I185+I189</f>
      </c>
      <c>
        <f>0+O133+O137+O141+O145+O149+O153+O157+O161+O165+O169+O173+O177+O181+O185+O189</f>
      </c>
    </row>
    <row r="133" spans="1:16" ht="12.75">
      <c r="A133" s="19" t="s">
        <v>35</v>
      </c>
      <c s="23" t="s">
        <v>242</v>
      </c>
      <c s="23" t="s">
        <v>243</v>
      </c>
      <c s="19" t="s">
        <v>19</v>
      </c>
      <c s="24" t="s">
        <v>244</v>
      </c>
      <c s="25" t="s">
        <v>85</v>
      </c>
      <c s="26">
        <v>345.384</v>
      </c>
      <c s="27">
        <v>0</v>
      </c>
      <c s="27">
        <f>ROUND(ROUND(H133,2)*ROUND(G133,3),2)</f>
      </c>
      <c r="O133">
        <f>(I133*21)/100</f>
      </c>
      <c t="s">
        <v>13</v>
      </c>
    </row>
    <row r="134" spans="1:5" ht="51">
      <c r="A134" s="28" t="s">
        <v>40</v>
      </c>
      <c r="E134" s="29" t="s">
        <v>245</v>
      </c>
    </row>
    <row r="135" spans="1:5" ht="25.5">
      <c r="A135" s="30" t="s">
        <v>42</v>
      </c>
      <c r="E135" s="31" t="s">
        <v>246</v>
      </c>
    </row>
    <row r="136" spans="1:5" ht="51">
      <c r="A136" t="s">
        <v>44</v>
      </c>
      <c r="E136" s="29" t="s">
        <v>247</v>
      </c>
    </row>
    <row r="137" spans="1:16" ht="12.75">
      <c r="A137" s="19" t="s">
        <v>35</v>
      </c>
      <c s="23" t="s">
        <v>248</v>
      </c>
      <c s="23" t="s">
        <v>243</v>
      </c>
      <c s="19" t="s">
        <v>13</v>
      </c>
      <c s="24" t="s">
        <v>244</v>
      </c>
      <c s="25" t="s">
        <v>85</v>
      </c>
      <c s="26">
        <v>379.922</v>
      </c>
      <c s="27">
        <v>0</v>
      </c>
      <c s="27">
        <f>ROUND(ROUND(H137,2)*ROUND(G137,3),2)</f>
      </c>
      <c r="O137">
        <f>(I137*21)/100</f>
      </c>
      <c t="s">
        <v>13</v>
      </c>
    </row>
    <row r="138" spans="1:5" ht="51">
      <c r="A138" s="28" t="s">
        <v>40</v>
      </c>
      <c r="E138" s="29" t="s">
        <v>249</v>
      </c>
    </row>
    <row r="139" spans="1:5" ht="25.5">
      <c r="A139" s="30" t="s">
        <v>42</v>
      </c>
      <c r="E139" s="31" t="s">
        <v>250</v>
      </c>
    </row>
    <row r="140" spans="1:5" ht="51">
      <c r="A140" t="s">
        <v>44</v>
      </c>
      <c r="E140" s="29" t="s">
        <v>247</v>
      </c>
    </row>
    <row r="141" spans="1:16" ht="12.75">
      <c r="A141" s="19" t="s">
        <v>35</v>
      </c>
      <c s="23" t="s">
        <v>251</v>
      </c>
      <c s="23" t="s">
        <v>252</v>
      </c>
      <c s="19" t="s">
        <v>19</v>
      </c>
      <c s="24" t="s">
        <v>253</v>
      </c>
      <c s="25" t="s">
        <v>85</v>
      </c>
      <c s="26">
        <v>230.256</v>
      </c>
      <c s="27">
        <v>0</v>
      </c>
      <c s="27">
        <f>ROUND(ROUND(H141,2)*ROUND(G141,3),2)</f>
      </c>
      <c r="O141">
        <f>(I141*21)/100</f>
      </c>
      <c t="s">
        <v>13</v>
      </c>
    </row>
    <row r="142" spans="1:5" ht="51">
      <c r="A142" s="28" t="s">
        <v>40</v>
      </c>
      <c r="E142" s="29" t="s">
        <v>254</v>
      </c>
    </row>
    <row r="143" spans="1:5" ht="25.5">
      <c r="A143" s="30" t="s">
        <v>42</v>
      </c>
      <c r="E143" s="31" t="s">
        <v>255</v>
      </c>
    </row>
    <row r="144" spans="1:5" ht="102">
      <c r="A144" t="s">
        <v>44</v>
      </c>
      <c r="E144" s="29" t="s">
        <v>256</v>
      </c>
    </row>
    <row r="145" spans="1:16" ht="12.75">
      <c r="A145" s="19" t="s">
        <v>35</v>
      </c>
      <c s="23" t="s">
        <v>257</v>
      </c>
      <c s="23" t="s">
        <v>252</v>
      </c>
      <c s="19" t="s">
        <v>13</v>
      </c>
      <c s="24" t="s">
        <v>253</v>
      </c>
      <c s="25" t="s">
        <v>85</v>
      </c>
      <c s="26">
        <v>253.282</v>
      </c>
      <c s="27">
        <v>0</v>
      </c>
      <c s="27">
        <f>ROUND(ROUND(H145,2)*ROUND(G145,3),2)</f>
      </c>
      <c r="O145">
        <f>(I145*21)/100</f>
      </c>
      <c t="s">
        <v>13</v>
      </c>
    </row>
    <row r="146" spans="1:5" ht="51">
      <c r="A146" s="28" t="s">
        <v>40</v>
      </c>
      <c r="E146" s="29" t="s">
        <v>258</v>
      </c>
    </row>
    <row r="147" spans="1:5" ht="25.5">
      <c r="A147" s="30" t="s">
        <v>42</v>
      </c>
      <c r="E147" s="31" t="s">
        <v>259</v>
      </c>
    </row>
    <row r="148" spans="1:5" ht="102">
      <c r="A148" t="s">
        <v>44</v>
      </c>
      <c r="E148" s="29" t="s">
        <v>256</v>
      </c>
    </row>
    <row r="149" spans="1:16" ht="12.75">
      <c r="A149" s="19" t="s">
        <v>35</v>
      </c>
      <c s="23" t="s">
        <v>260</v>
      </c>
      <c s="23" t="s">
        <v>261</v>
      </c>
      <c s="19" t="s">
        <v>37</v>
      </c>
      <c s="24" t="s">
        <v>262</v>
      </c>
      <c s="25" t="s">
        <v>123</v>
      </c>
      <c s="26">
        <v>50.5</v>
      </c>
      <c s="27">
        <v>0</v>
      </c>
      <c s="27">
        <f>ROUND(ROUND(H149,2)*ROUND(G149,3),2)</f>
      </c>
      <c r="O149">
        <f>(I149*21)/100</f>
      </c>
      <c t="s">
        <v>13</v>
      </c>
    </row>
    <row r="150" spans="1:5" ht="12.75">
      <c r="A150" s="28" t="s">
        <v>40</v>
      </c>
      <c r="E150" s="29" t="s">
        <v>263</v>
      </c>
    </row>
    <row r="151" spans="1:5" ht="12.75">
      <c r="A151" s="30" t="s">
        <v>42</v>
      </c>
      <c r="E151" s="31" t="s">
        <v>264</v>
      </c>
    </row>
    <row r="152" spans="1:5" ht="102">
      <c r="A152" t="s">
        <v>44</v>
      </c>
      <c r="E152" s="29" t="s">
        <v>256</v>
      </c>
    </row>
    <row r="153" spans="1:16" ht="12.75">
      <c r="A153" s="19" t="s">
        <v>35</v>
      </c>
      <c s="23" t="s">
        <v>265</v>
      </c>
      <c s="23" t="s">
        <v>266</v>
      </c>
      <c s="19" t="s">
        <v>37</v>
      </c>
      <c s="24" t="s">
        <v>267</v>
      </c>
      <c s="25" t="s">
        <v>123</v>
      </c>
      <c s="26">
        <v>1131.5</v>
      </c>
      <c s="27">
        <v>0</v>
      </c>
      <c s="27">
        <f>ROUND(ROUND(H153,2)*ROUND(G153,3),2)</f>
      </c>
      <c r="O153">
        <f>(I153*21)/100</f>
      </c>
      <c t="s">
        <v>13</v>
      </c>
    </row>
    <row r="154" spans="1:5" ht="12.75">
      <c r="A154" s="28" t="s">
        <v>40</v>
      </c>
      <c r="E154" s="29" t="s">
        <v>268</v>
      </c>
    </row>
    <row r="155" spans="1:5" ht="51">
      <c r="A155" s="30" t="s">
        <v>42</v>
      </c>
      <c r="E155" s="31" t="s">
        <v>269</v>
      </c>
    </row>
    <row r="156" spans="1:5" ht="102">
      <c r="A156" t="s">
        <v>44</v>
      </c>
      <c r="E156" s="29" t="s">
        <v>256</v>
      </c>
    </row>
    <row r="157" spans="1:16" ht="12.75">
      <c r="A157" s="19" t="s">
        <v>35</v>
      </c>
      <c s="23" t="s">
        <v>270</v>
      </c>
      <c s="23" t="s">
        <v>271</v>
      </c>
      <c s="19" t="s">
        <v>37</v>
      </c>
      <c s="24" t="s">
        <v>272</v>
      </c>
      <c s="25" t="s">
        <v>123</v>
      </c>
      <c s="26">
        <v>655.7</v>
      </c>
      <c s="27">
        <v>0</v>
      </c>
      <c s="27">
        <f>ROUND(ROUND(H157,2)*ROUND(G157,3),2)</f>
      </c>
      <c r="O157">
        <f>(I157*21)/100</f>
      </c>
      <c t="s">
        <v>13</v>
      </c>
    </row>
    <row r="158" spans="1:5" ht="12.75">
      <c r="A158" s="28" t="s">
        <v>40</v>
      </c>
      <c r="E158" s="29" t="s">
        <v>273</v>
      </c>
    </row>
    <row r="159" spans="1:5" ht="25.5">
      <c r="A159" s="30" t="s">
        <v>42</v>
      </c>
      <c r="E159" s="31" t="s">
        <v>274</v>
      </c>
    </row>
    <row r="160" spans="1:5" ht="51">
      <c r="A160" t="s">
        <v>44</v>
      </c>
      <c r="E160" s="29" t="s">
        <v>275</v>
      </c>
    </row>
    <row r="161" spans="1:16" ht="12.75">
      <c r="A161" s="19" t="s">
        <v>35</v>
      </c>
      <c s="23" t="s">
        <v>276</v>
      </c>
      <c s="23" t="s">
        <v>277</v>
      </c>
      <c s="19" t="s">
        <v>37</v>
      </c>
      <c s="24" t="s">
        <v>278</v>
      </c>
      <c s="25" t="s">
        <v>123</v>
      </c>
      <c s="26">
        <v>3437.5</v>
      </c>
      <c s="27">
        <v>0</v>
      </c>
      <c s="27">
        <f>ROUND(ROUND(H161,2)*ROUND(G161,3),2)</f>
      </c>
      <c r="O161">
        <f>(I161*21)/100</f>
      </c>
      <c t="s">
        <v>13</v>
      </c>
    </row>
    <row r="162" spans="1:5" ht="12.75">
      <c r="A162" s="28" t="s">
        <v>40</v>
      </c>
      <c r="E162" s="29" t="s">
        <v>279</v>
      </c>
    </row>
    <row r="163" spans="1:5" ht="114.75">
      <c r="A163" s="30" t="s">
        <v>42</v>
      </c>
      <c r="E163" s="31" t="s">
        <v>280</v>
      </c>
    </row>
    <row r="164" spans="1:5" ht="51">
      <c r="A164" t="s">
        <v>44</v>
      </c>
      <c r="E164" s="29" t="s">
        <v>275</v>
      </c>
    </row>
    <row r="165" spans="1:16" ht="12.75">
      <c r="A165" s="19" t="s">
        <v>35</v>
      </c>
      <c s="23" t="s">
        <v>281</v>
      </c>
      <c s="23" t="s">
        <v>282</v>
      </c>
      <c s="19" t="s">
        <v>37</v>
      </c>
      <c s="24" t="s">
        <v>283</v>
      </c>
      <c s="25" t="s">
        <v>123</v>
      </c>
      <c s="26">
        <v>6632</v>
      </c>
      <c s="27">
        <v>0</v>
      </c>
      <c s="27">
        <f>ROUND(ROUND(H165,2)*ROUND(G165,3),2)</f>
      </c>
      <c r="O165">
        <f>(I165*21)/100</f>
      </c>
      <c t="s">
        <v>13</v>
      </c>
    </row>
    <row r="166" spans="1:5" ht="12.75">
      <c r="A166" s="28" t="s">
        <v>40</v>
      </c>
      <c r="E166" s="29" t="s">
        <v>284</v>
      </c>
    </row>
    <row r="167" spans="1:5" ht="63.75">
      <c r="A167" s="30" t="s">
        <v>42</v>
      </c>
      <c r="E167" s="31" t="s">
        <v>285</v>
      </c>
    </row>
    <row r="168" spans="1:5" ht="51">
      <c r="A168" t="s">
        <v>44</v>
      </c>
      <c r="E168" s="29" t="s">
        <v>275</v>
      </c>
    </row>
    <row r="169" spans="1:16" ht="12.75">
      <c r="A169" s="19" t="s">
        <v>35</v>
      </c>
      <c s="23" t="s">
        <v>286</v>
      </c>
      <c s="23" t="s">
        <v>287</v>
      </c>
      <c s="19" t="s">
        <v>37</v>
      </c>
      <c s="24" t="s">
        <v>288</v>
      </c>
      <c s="25" t="s">
        <v>123</v>
      </c>
      <c s="26">
        <v>13542.42</v>
      </c>
      <c s="27">
        <v>0</v>
      </c>
      <c s="27">
        <f>ROUND(ROUND(H169,2)*ROUND(G169,3),2)</f>
      </c>
      <c r="O169">
        <f>(I169*21)/100</f>
      </c>
      <c t="s">
        <v>13</v>
      </c>
    </row>
    <row r="170" spans="1:5" ht="12.75">
      <c r="A170" s="28" t="s">
        <v>40</v>
      </c>
      <c r="E170" s="29" t="s">
        <v>284</v>
      </c>
    </row>
    <row r="171" spans="1:5" ht="63.75">
      <c r="A171" s="30" t="s">
        <v>42</v>
      </c>
      <c r="E171" s="31" t="s">
        <v>289</v>
      </c>
    </row>
    <row r="172" spans="1:5" ht="51">
      <c r="A172" t="s">
        <v>44</v>
      </c>
      <c r="E172" s="29" t="s">
        <v>275</v>
      </c>
    </row>
    <row r="173" spans="1:16" ht="12.75">
      <c r="A173" s="19" t="s">
        <v>35</v>
      </c>
      <c s="23" t="s">
        <v>290</v>
      </c>
      <c s="23" t="s">
        <v>291</v>
      </c>
      <c s="19" t="s">
        <v>37</v>
      </c>
      <c s="24" t="s">
        <v>292</v>
      </c>
      <c s="25" t="s">
        <v>123</v>
      </c>
      <c s="26">
        <v>6632</v>
      </c>
      <c s="27">
        <v>0</v>
      </c>
      <c s="27">
        <f>ROUND(ROUND(H173,2)*ROUND(G173,3),2)</f>
      </c>
      <c r="O173">
        <f>(I173*21)/100</f>
      </c>
      <c t="s">
        <v>13</v>
      </c>
    </row>
    <row r="174" spans="1:5" ht="12.75">
      <c r="A174" s="28" t="s">
        <v>40</v>
      </c>
      <c r="E174" s="29" t="s">
        <v>293</v>
      </c>
    </row>
    <row r="175" spans="1:5" ht="51">
      <c r="A175" s="30" t="s">
        <v>42</v>
      </c>
      <c r="E175" s="31" t="s">
        <v>294</v>
      </c>
    </row>
    <row r="176" spans="1:5" ht="140.25">
      <c r="A176" t="s">
        <v>44</v>
      </c>
      <c r="E176" s="29" t="s">
        <v>295</v>
      </c>
    </row>
    <row r="177" spans="1:16" ht="12.75">
      <c r="A177" s="19" t="s">
        <v>35</v>
      </c>
      <c s="23" t="s">
        <v>296</v>
      </c>
      <c s="23" t="s">
        <v>297</v>
      </c>
      <c s="19" t="s">
        <v>37</v>
      </c>
      <c s="24" t="s">
        <v>298</v>
      </c>
      <c s="25" t="s">
        <v>123</v>
      </c>
      <c s="26">
        <v>13507.42</v>
      </c>
      <c s="27">
        <v>0</v>
      </c>
      <c s="27">
        <f>ROUND(ROUND(H177,2)*ROUND(G177,3),2)</f>
      </c>
      <c r="O177">
        <f>(I177*21)/100</f>
      </c>
      <c t="s">
        <v>13</v>
      </c>
    </row>
    <row r="178" spans="1:5" ht="12.75">
      <c r="A178" s="28" t="s">
        <v>40</v>
      </c>
      <c r="E178" s="29" t="s">
        <v>299</v>
      </c>
    </row>
    <row r="179" spans="1:5" ht="76.5">
      <c r="A179" s="30" t="s">
        <v>42</v>
      </c>
      <c r="E179" s="31" t="s">
        <v>300</v>
      </c>
    </row>
    <row r="180" spans="1:5" ht="140.25">
      <c r="A180" t="s">
        <v>44</v>
      </c>
      <c r="E180" s="29" t="s">
        <v>295</v>
      </c>
    </row>
    <row r="181" spans="1:16" ht="12.75">
      <c r="A181" s="19" t="s">
        <v>35</v>
      </c>
      <c s="23" t="s">
        <v>301</v>
      </c>
      <c s="23" t="s">
        <v>302</v>
      </c>
      <c s="19" t="s">
        <v>37</v>
      </c>
      <c s="24" t="s">
        <v>303</v>
      </c>
      <c s="25" t="s">
        <v>123</v>
      </c>
      <c s="26">
        <v>3404</v>
      </c>
      <c s="27">
        <v>0</v>
      </c>
      <c s="27">
        <f>ROUND(ROUND(H181,2)*ROUND(G181,3),2)</f>
      </c>
      <c r="O181">
        <f>(I181*21)/100</f>
      </c>
      <c t="s">
        <v>13</v>
      </c>
    </row>
    <row r="182" spans="1:5" ht="12.75">
      <c r="A182" s="28" t="s">
        <v>40</v>
      </c>
      <c r="E182" s="29" t="s">
        <v>304</v>
      </c>
    </row>
    <row r="183" spans="1:5" ht="89.25">
      <c r="A183" s="30" t="s">
        <v>42</v>
      </c>
      <c r="E183" s="31" t="s">
        <v>305</v>
      </c>
    </row>
    <row r="184" spans="1:5" ht="140.25">
      <c r="A184" t="s">
        <v>44</v>
      </c>
      <c r="E184" s="29" t="s">
        <v>295</v>
      </c>
    </row>
    <row r="185" spans="1:16" ht="12.75">
      <c r="A185" s="19" t="s">
        <v>35</v>
      </c>
      <c s="23" t="s">
        <v>306</v>
      </c>
      <c s="23" t="s">
        <v>307</v>
      </c>
      <c s="19" t="s">
        <v>37</v>
      </c>
      <c s="24" t="s">
        <v>308</v>
      </c>
      <c s="25" t="s">
        <v>123</v>
      </c>
      <c s="26">
        <v>3437.5</v>
      </c>
      <c s="27">
        <v>0</v>
      </c>
      <c s="27">
        <f>ROUND(ROUND(H185,2)*ROUND(G185,3),2)</f>
      </c>
      <c r="O185">
        <f>(I185*21)/100</f>
      </c>
      <c t="s">
        <v>13</v>
      </c>
    </row>
    <row r="186" spans="1:5" ht="12.75">
      <c r="A186" s="28" t="s">
        <v>40</v>
      </c>
      <c r="E186" s="29" t="s">
        <v>309</v>
      </c>
    </row>
    <row r="187" spans="1:5" ht="114.75">
      <c r="A187" s="30" t="s">
        <v>42</v>
      </c>
      <c r="E187" s="31" t="s">
        <v>280</v>
      </c>
    </row>
    <row r="188" spans="1:5" ht="25.5">
      <c r="A188" t="s">
        <v>44</v>
      </c>
      <c r="E188" s="29" t="s">
        <v>310</v>
      </c>
    </row>
    <row r="189" spans="1:16" ht="12.75">
      <c r="A189" s="19" t="s">
        <v>35</v>
      </c>
      <c s="23" t="s">
        <v>311</v>
      </c>
      <c s="23" t="s">
        <v>312</v>
      </c>
      <c s="19" t="s">
        <v>37</v>
      </c>
      <c s="24" t="s">
        <v>313</v>
      </c>
      <c s="25" t="s">
        <v>123</v>
      </c>
      <c s="26">
        <v>99</v>
      </c>
      <c s="27">
        <v>0</v>
      </c>
      <c s="27">
        <f>ROUND(ROUND(H189,2)*ROUND(G189,3),2)</f>
      </c>
      <c r="O189">
        <f>(I189*21)/100</f>
      </c>
      <c t="s">
        <v>13</v>
      </c>
    </row>
    <row r="190" spans="1:5" ht="25.5">
      <c r="A190" s="28" t="s">
        <v>40</v>
      </c>
      <c r="E190" s="29" t="s">
        <v>314</v>
      </c>
    </row>
    <row r="191" spans="1:5" ht="25.5">
      <c r="A191" s="30" t="s">
        <v>42</v>
      </c>
      <c r="E191" s="31" t="s">
        <v>315</v>
      </c>
    </row>
    <row r="192" spans="1:5" ht="153">
      <c r="A192" t="s">
        <v>44</v>
      </c>
      <c r="E192" s="29" t="s">
        <v>316</v>
      </c>
    </row>
    <row r="193" spans="1:18" ht="12.75" customHeight="1">
      <c r="A193" s="5" t="s">
        <v>33</v>
      </c>
      <c s="5"/>
      <c s="35" t="s">
        <v>69</v>
      </c>
      <c s="5"/>
      <c s="21" t="s">
        <v>317</v>
      </c>
      <c s="5"/>
      <c s="5"/>
      <c s="5"/>
      <c s="36">
        <f>0+Q193</f>
      </c>
      <c r="O193">
        <f>0+R193</f>
      </c>
      <c r="Q193">
        <f>0+I194</f>
      </c>
      <c>
        <f>0+O194</f>
      </c>
    </row>
    <row r="194" spans="1:16" ht="12.75">
      <c r="A194" s="19" t="s">
        <v>35</v>
      </c>
      <c s="23" t="s">
        <v>318</v>
      </c>
      <c s="23" t="s">
        <v>319</v>
      </c>
      <c s="19" t="s">
        <v>37</v>
      </c>
      <c s="24" t="s">
        <v>320</v>
      </c>
      <c s="25" t="s">
        <v>99</v>
      </c>
      <c s="26">
        <v>51</v>
      </c>
      <c s="27">
        <v>0</v>
      </c>
      <c s="27">
        <f>ROUND(ROUND(H194,2)*ROUND(G194,3),2)</f>
      </c>
      <c r="O194">
        <f>(I194*21)/100</f>
      </c>
      <c t="s">
        <v>13</v>
      </c>
    </row>
    <row r="195" spans="1:5" ht="12.75">
      <c r="A195" s="28" t="s">
        <v>40</v>
      </c>
      <c r="E195" s="29" t="s">
        <v>321</v>
      </c>
    </row>
    <row r="196" spans="1:5" ht="12.75">
      <c r="A196" s="30" t="s">
        <v>42</v>
      </c>
      <c r="E196" s="31" t="s">
        <v>322</v>
      </c>
    </row>
    <row r="197" spans="1:5" ht="255">
      <c r="A197" t="s">
        <v>44</v>
      </c>
      <c r="E197" s="29" t="s">
        <v>323</v>
      </c>
    </row>
    <row r="198" spans="1:18" ht="12.75" customHeight="1">
      <c r="A198" s="5" t="s">
        <v>33</v>
      </c>
      <c s="5"/>
      <c s="35" t="s">
        <v>30</v>
      </c>
      <c s="5"/>
      <c s="21" t="s">
        <v>324</v>
      </c>
      <c s="5"/>
      <c s="5"/>
      <c s="5"/>
      <c s="36">
        <f>0+Q198</f>
      </c>
      <c r="O198">
        <f>0+R198</f>
      </c>
      <c r="Q198">
        <f>0+I199+I203+I207+I211+I215+I219+I223+I227+I231+I235+I239+I243+I247</f>
      </c>
      <c>
        <f>0+O199+O203+O207+O211+O215+O219+O223+O227+O231+O235+O239+O243+O247</f>
      </c>
    </row>
    <row r="199" spans="1:16" ht="12.75">
      <c r="A199" s="19" t="s">
        <v>35</v>
      </c>
      <c s="23" t="s">
        <v>325</v>
      </c>
      <c s="23" t="s">
        <v>326</v>
      </c>
      <c s="19" t="s">
        <v>37</v>
      </c>
      <c s="24" t="s">
        <v>327</v>
      </c>
      <c s="25" t="s">
        <v>66</v>
      </c>
      <c s="26">
        <v>108</v>
      </c>
      <c s="27">
        <v>0</v>
      </c>
      <c s="27">
        <f>ROUND(ROUND(H199,2)*ROUND(G199,3),2)</f>
      </c>
      <c r="O199">
        <f>(I199*21)/100</f>
      </c>
      <c t="s">
        <v>13</v>
      </c>
    </row>
    <row r="200" spans="1:5" ht="12.75">
      <c r="A200" s="28" t="s">
        <v>40</v>
      </c>
      <c r="E200" s="29" t="s">
        <v>37</v>
      </c>
    </row>
    <row r="201" spans="1:5" ht="12.75">
      <c r="A201" s="30" t="s">
        <v>42</v>
      </c>
      <c r="E201" s="31" t="s">
        <v>328</v>
      </c>
    </row>
    <row r="202" spans="1:5" ht="51">
      <c r="A202" t="s">
        <v>44</v>
      </c>
      <c r="E202" s="29" t="s">
        <v>329</v>
      </c>
    </row>
    <row r="203" spans="1:16" ht="25.5">
      <c r="A203" s="19" t="s">
        <v>35</v>
      </c>
      <c s="23" t="s">
        <v>330</v>
      </c>
      <c s="23" t="s">
        <v>331</v>
      </c>
      <c s="19" t="s">
        <v>37</v>
      </c>
      <c s="24" t="s">
        <v>332</v>
      </c>
      <c s="25" t="s">
        <v>66</v>
      </c>
      <c s="26">
        <v>6</v>
      </c>
      <c s="27">
        <v>0</v>
      </c>
      <c s="27">
        <f>ROUND(ROUND(H203,2)*ROUND(G203,3),2)</f>
      </c>
      <c r="O203">
        <f>(I203*21)/100</f>
      </c>
      <c t="s">
        <v>13</v>
      </c>
    </row>
    <row r="204" spans="1:5" ht="25.5">
      <c r="A204" s="28" t="s">
        <v>40</v>
      </c>
      <c r="E204" s="29" t="s">
        <v>333</v>
      </c>
    </row>
    <row r="205" spans="1:5" ht="12.75">
      <c r="A205" s="30" t="s">
        <v>42</v>
      </c>
      <c r="E205" s="31" t="s">
        <v>334</v>
      </c>
    </row>
    <row r="206" spans="1:5" ht="25.5">
      <c r="A206" t="s">
        <v>44</v>
      </c>
      <c r="E206" s="29" t="s">
        <v>335</v>
      </c>
    </row>
    <row r="207" spans="1:16" ht="25.5">
      <c r="A207" s="19" t="s">
        <v>35</v>
      </c>
      <c s="23" t="s">
        <v>336</v>
      </c>
      <c s="23" t="s">
        <v>337</v>
      </c>
      <c s="19" t="s">
        <v>37</v>
      </c>
      <c s="24" t="s">
        <v>338</v>
      </c>
      <c s="25" t="s">
        <v>66</v>
      </c>
      <c s="26">
        <v>6</v>
      </c>
      <c s="27">
        <v>0</v>
      </c>
      <c s="27">
        <f>ROUND(ROUND(H207,2)*ROUND(G207,3),2)</f>
      </c>
      <c r="O207">
        <f>(I207*21)/100</f>
      </c>
      <c t="s">
        <v>13</v>
      </c>
    </row>
    <row r="208" spans="1:5" ht="25.5">
      <c r="A208" s="28" t="s">
        <v>40</v>
      </c>
      <c r="E208" s="29" t="s">
        <v>339</v>
      </c>
    </row>
    <row r="209" spans="1:5" ht="12.75">
      <c r="A209" s="30" t="s">
        <v>42</v>
      </c>
      <c r="E209" s="31" t="s">
        <v>340</v>
      </c>
    </row>
    <row r="210" spans="1:5" ht="25.5">
      <c r="A210" t="s">
        <v>44</v>
      </c>
      <c r="E210" s="29" t="s">
        <v>341</v>
      </c>
    </row>
    <row r="211" spans="1:16" ht="25.5">
      <c r="A211" s="19" t="s">
        <v>35</v>
      </c>
      <c s="23" t="s">
        <v>342</v>
      </c>
      <c s="23" t="s">
        <v>343</v>
      </c>
      <c s="19" t="s">
        <v>37</v>
      </c>
      <c s="24" t="s">
        <v>344</v>
      </c>
      <c s="25" t="s">
        <v>66</v>
      </c>
      <c s="26">
        <v>3</v>
      </c>
      <c s="27">
        <v>0</v>
      </c>
      <c s="27">
        <f>ROUND(ROUND(H211,2)*ROUND(G211,3),2)</f>
      </c>
      <c r="O211">
        <f>(I211*21)/100</f>
      </c>
      <c t="s">
        <v>13</v>
      </c>
    </row>
    <row r="212" spans="1:5" ht="12.75">
      <c r="A212" s="28" t="s">
        <v>40</v>
      </c>
      <c r="E212" s="29" t="s">
        <v>37</v>
      </c>
    </row>
    <row r="213" spans="1:5" ht="12.75">
      <c r="A213" s="30" t="s">
        <v>42</v>
      </c>
      <c r="E213" s="31" t="s">
        <v>345</v>
      </c>
    </row>
    <row r="214" spans="1:5" ht="25.5">
      <c r="A214" t="s">
        <v>44</v>
      </c>
      <c r="E214" s="29" t="s">
        <v>346</v>
      </c>
    </row>
    <row r="215" spans="1:16" ht="12.75">
      <c r="A215" s="19" t="s">
        <v>35</v>
      </c>
      <c s="23" t="s">
        <v>347</v>
      </c>
      <c s="23" t="s">
        <v>348</v>
      </c>
      <c s="19" t="s">
        <v>37</v>
      </c>
      <c s="24" t="s">
        <v>349</v>
      </c>
      <c s="25" t="s">
        <v>66</v>
      </c>
      <c s="26">
        <v>3</v>
      </c>
      <c s="27">
        <v>0</v>
      </c>
      <c s="27">
        <f>ROUND(ROUND(H215,2)*ROUND(G215,3),2)</f>
      </c>
      <c r="O215">
        <f>(I215*21)/100</f>
      </c>
      <c t="s">
        <v>13</v>
      </c>
    </row>
    <row r="216" spans="1:5" ht="12.75">
      <c r="A216" s="28" t="s">
        <v>40</v>
      </c>
      <c r="E216" s="29" t="s">
        <v>350</v>
      </c>
    </row>
    <row r="217" spans="1:5" ht="12.75">
      <c r="A217" s="30" t="s">
        <v>42</v>
      </c>
      <c r="E217" s="31" t="s">
        <v>351</v>
      </c>
    </row>
    <row r="218" spans="1:5" ht="25.5">
      <c r="A218" t="s">
        <v>44</v>
      </c>
      <c r="E218" s="29" t="s">
        <v>335</v>
      </c>
    </row>
    <row r="219" spans="1:16" ht="25.5">
      <c r="A219" s="19" t="s">
        <v>35</v>
      </c>
      <c s="23" t="s">
        <v>352</v>
      </c>
      <c s="23" t="s">
        <v>353</v>
      </c>
      <c s="19" t="s">
        <v>37</v>
      </c>
      <c s="24" t="s">
        <v>354</v>
      </c>
      <c s="25" t="s">
        <v>123</v>
      </c>
      <c s="26">
        <v>325.125</v>
      </c>
      <c s="27">
        <v>0</v>
      </c>
      <c s="27">
        <f>ROUND(ROUND(H219,2)*ROUND(G219,3),2)</f>
      </c>
      <c r="O219">
        <f>(I219*21)/100</f>
      </c>
      <c t="s">
        <v>13</v>
      </c>
    </row>
    <row r="220" spans="1:5" ht="12.75">
      <c r="A220" s="28" t="s">
        <v>40</v>
      </c>
      <c r="E220" s="29" t="s">
        <v>37</v>
      </c>
    </row>
    <row r="221" spans="1:5" ht="12.75">
      <c r="A221" s="30" t="s">
        <v>42</v>
      </c>
      <c r="E221" s="31" t="s">
        <v>355</v>
      </c>
    </row>
    <row r="222" spans="1:5" ht="38.25">
      <c r="A222" t="s">
        <v>44</v>
      </c>
      <c r="E222" s="29" t="s">
        <v>356</v>
      </c>
    </row>
    <row r="223" spans="1:16" ht="25.5">
      <c r="A223" s="19" t="s">
        <v>35</v>
      </c>
      <c s="23" t="s">
        <v>357</v>
      </c>
      <c s="23" t="s">
        <v>358</v>
      </c>
      <c s="19" t="s">
        <v>37</v>
      </c>
      <c s="24" t="s">
        <v>359</v>
      </c>
      <c s="25" t="s">
        <v>123</v>
      </c>
      <c s="26">
        <v>325.125</v>
      </c>
      <c s="27">
        <v>0</v>
      </c>
      <c s="27">
        <f>ROUND(ROUND(H223,2)*ROUND(G223,3),2)</f>
      </c>
      <c r="O223">
        <f>(I223*21)/100</f>
      </c>
      <c t="s">
        <v>13</v>
      </c>
    </row>
    <row r="224" spans="1:5" ht="12.75">
      <c r="A224" s="28" t="s">
        <v>40</v>
      </c>
      <c r="E224" s="29" t="s">
        <v>37</v>
      </c>
    </row>
    <row r="225" spans="1:5" ht="12.75">
      <c r="A225" s="30" t="s">
        <v>42</v>
      </c>
      <c r="E225" s="31" t="s">
        <v>355</v>
      </c>
    </row>
    <row r="226" spans="1:5" ht="38.25">
      <c r="A226" t="s">
        <v>44</v>
      </c>
      <c r="E226" s="29" t="s">
        <v>356</v>
      </c>
    </row>
    <row r="227" spans="1:16" ht="12.75">
      <c r="A227" s="19" t="s">
        <v>35</v>
      </c>
      <c s="23" t="s">
        <v>360</v>
      </c>
      <c s="23" t="s">
        <v>361</v>
      </c>
      <c s="19" t="s">
        <v>37</v>
      </c>
      <c s="24" t="s">
        <v>362</v>
      </c>
      <c s="25" t="s">
        <v>99</v>
      </c>
      <c s="26">
        <v>210</v>
      </c>
      <c s="27">
        <v>0</v>
      </c>
      <c s="27">
        <f>ROUND(ROUND(H227,2)*ROUND(G227,3),2)</f>
      </c>
      <c r="O227">
        <f>(I227*21)/100</f>
      </c>
      <c t="s">
        <v>13</v>
      </c>
    </row>
    <row r="228" spans="1:5" ht="25.5">
      <c r="A228" s="28" t="s">
        <v>40</v>
      </c>
      <c r="E228" s="29" t="s">
        <v>363</v>
      </c>
    </row>
    <row r="229" spans="1:5" ht="38.25">
      <c r="A229" s="30" t="s">
        <v>42</v>
      </c>
      <c r="E229" s="31" t="s">
        <v>364</v>
      </c>
    </row>
    <row r="230" spans="1:5" ht="51">
      <c r="A230" t="s">
        <v>44</v>
      </c>
      <c r="E230" s="29" t="s">
        <v>365</v>
      </c>
    </row>
    <row r="231" spans="1:16" ht="12.75">
      <c r="A231" s="19" t="s">
        <v>35</v>
      </c>
      <c s="23" t="s">
        <v>366</v>
      </c>
      <c s="23" t="s">
        <v>367</v>
      </c>
      <c s="19" t="s">
        <v>37</v>
      </c>
      <c s="24" t="s">
        <v>368</v>
      </c>
      <c s="25" t="s">
        <v>99</v>
      </c>
      <c s="26">
        <v>3249.5</v>
      </c>
      <c s="27">
        <v>0</v>
      </c>
      <c s="27">
        <f>ROUND(ROUND(H231,2)*ROUND(G231,3),2)</f>
      </c>
      <c r="O231">
        <f>(I231*21)/100</f>
      </c>
      <c t="s">
        <v>13</v>
      </c>
    </row>
    <row r="232" spans="1:5" ht="12.75">
      <c r="A232" s="28" t="s">
        <v>40</v>
      </c>
      <c r="E232" s="29" t="s">
        <v>369</v>
      </c>
    </row>
    <row r="233" spans="1:5" ht="63.75">
      <c r="A233" s="30" t="s">
        <v>42</v>
      </c>
      <c r="E233" s="31" t="s">
        <v>370</v>
      </c>
    </row>
    <row r="234" spans="1:5" ht="25.5">
      <c r="A234" t="s">
        <v>44</v>
      </c>
      <c r="E234" s="29" t="s">
        <v>371</v>
      </c>
    </row>
    <row r="235" spans="1:16" ht="12.75">
      <c r="A235" s="19" t="s">
        <v>35</v>
      </c>
      <c s="23" t="s">
        <v>372</v>
      </c>
      <c s="23" t="s">
        <v>373</v>
      </c>
      <c s="19" t="s">
        <v>37</v>
      </c>
      <c s="24" t="s">
        <v>374</v>
      </c>
      <c s="25" t="s">
        <v>99</v>
      </c>
      <c s="26">
        <v>3249.5</v>
      </c>
      <c s="27">
        <v>0</v>
      </c>
      <c s="27">
        <f>ROUND(ROUND(H235,2)*ROUND(G235,3),2)</f>
      </c>
      <c r="O235">
        <f>(I235*21)/100</f>
      </c>
      <c t="s">
        <v>13</v>
      </c>
    </row>
    <row r="236" spans="1:5" ht="12.75">
      <c r="A236" s="28" t="s">
        <v>40</v>
      </c>
      <c r="E236" s="29" t="s">
        <v>375</v>
      </c>
    </row>
    <row r="237" spans="1:5" ht="63.75">
      <c r="A237" s="30" t="s">
        <v>42</v>
      </c>
      <c r="E237" s="31" t="s">
        <v>370</v>
      </c>
    </row>
    <row r="238" spans="1:5" ht="38.25">
      <c r="A238" t="s">
        <v>44</v>
      </c>
      <c r="E238" s="29" t="s">
        <v>376</v>
      </c>
    </row>
    <row r="239" spans="1:16" ht="12.75">
      <c r="A239" s="19" t="s">
        <v>35</v>
      </c>
      <c s="23" t="s">
        <v>377</v>
      </c>
      <c s="23" t="s">
        <v>378</v>
      </c>
      <c s="19" t="s">
        <v>37</v>
      </c>
      <c s="24" t="s">
        <v>379</v>
      </c>
      <c s="25" t="s">
        <v>99</v>
      </c>
      <c s="26">
        <v>159.9</v>
      </c>
      <c s="27">
        <v>0</v>
      </c>
      <c s="27">
        <f>ROUND(ROUND(H239,2)*ROUND(G239,3),2)</f>
      </c>
      <c r="O239">
        <f>(I239*21)/100</f>
      </c>
      <c t="s">
        <v>13</v>
      </c>
    </row>
    <row r="240" spans="1:5" ht="38.25">
      <c r="A240" s="28" t="s">
        <v>40</v>
      </c>
      <c r="E240" s="29" t="s">
        <v>380</v>
      </c>
    </row>
    <row r="241" spans="1:5" ht="12.75">
      <c r="A241" s="30" t="s">
        <v>42</v>
      </c>
      <c r="E241" s="31" t="s">
        <v>101</v>
      </c>
    </row>
    <row r="242" spans="1:5" ht="38.25">
      <c r="A242" t="s">
        <v>44</v>
      </c>
      <c r="E242" s="29" t="s">
        <v>376</v>
      </c>
    </row>
    <row r="243" spans="1:16" ht="12.75">
      <c r="A243" s="19" t="s">
        <v>35</v>
      </c>
      <c s="23" t="s">
        <v>381</v>
      </c>
      <c s="23" t="s">
        <v>382</v>
      </c>
      <c s="19" t="s">
        <v>37</v>
      </c>
      <c s="24" t="s">
        <v>383</v>
      </c>
      <c s="25" t="s">
        <v>99</v>
      </c>
      <c s="26">
        <v>159.9</v>
      </c>
      <c s="27">
        <v>0</v>
      </c>
      <c s="27">
        <f>ROUND(ROUND(H243,2)*ROUND(G243,3),2)</f>
      </c>
      <c r="O243">
        <f>(I243*21)/100</f>
      </c>
      <c t="s">
        <v>13</v>
      </c>
    </row>
    <row r="244" spans="1:5" ht="51">
      <c r="A244" s="28" t="s">
        <v>40</v>
      </c>
      <c r="E244" s="29" t="s">
        <v>384</v>
      </c>
    </row>
    <row r="245" spans="1:5" ht="12.75">
      <c r="A245" s="30" t="s">
        <v>42</v>
      </c>
      <c r="E245" s="31" t="s">
        <v>101</v>
      </c>
    </row>
    <row r="246" spans="1:5" ht="38.25">
      <c r="A246" t="s">
        <v>44</v>
      </c>
      <c r="E246" s="29" t="s">
        <v>376</v>
      </c>
    </row>
    <row r="247" spans="1:16" ht="12.75">
      <c r="A247" s="19" t="s">
        <v>35</v>
      </c>
      <c s="23" t="s">
        <v>385</v>
      </c>
      <c s="23" t="s">
        <v>386</v>
      </c>
      <c s="19" t="s">
        <v>37</v>
      </c>
      <c s="24" t="s">
        <v>387</v>
      </c>
      <c s="25" t="s">
        <v>123</v>
      </c>
      <c s="26">
        <v>5</v>
      </c>
      <c s="27">
        <v>0</v>
      </c>
      <c s="27">
        <f>ROUND(ROUND(H247,2)*ROUND(G247,3),2)</f>
      </c>
      <c r="O247">
        <f>(I247*21)/100</f>
      </c>
      <c t="s">
        <v>13</v>
      </c>
    </row>
    <row r="248" spans="1:5" ht="12.75">
      <c r="A248" s="28" t="s">
        <v>40</v>
      </c>
      <c r="E248" s="29" t="s">
        <v>37</v>
      </c>
    </row>
    <row r="249" spans="1:5" ht="12.75">
      <c r="A249" s="30" t="s">
        <v>42</v>
      </c>
      <c r="E249" s="31" t="s">
        <v>388</v>
      </c>
    </row>
    <row r="250" spans="1:5" ht="25.5">
      <c r="A250" t="s">
        <v>44</v>
      </c>
      <c r="E250" s="29" t="s">
        <v>389</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13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0+O8+O13+O26+O51</f>
      </c>
      <c t="s">
        <v>12</v>
      </c>
    </row>
    <row r="3" spans="1:16" ht="15" customHeight="1">
      <c r="A3" t="s">
        <v>1</v>
      </c>
      <c s="8" t="s">
        <v>4</v>
      </c>
      <c s="9" t="s">
        <v>5</v>
      </c>
      <c s="1"/>
      <c s="10" t="s">
        <v>6</v>
      </c>
      <c s="1"/>
      <c s="4"/>
      <c s="3" t="s">
        <v>390</v>
      </c>
      <c s="32">
        <f>0+I8+I13+I26+I51</f>
      </c>
      <c r="O3" t="s">
        <v>9</v>
      </c>
      <c t="s">
        <v>13</v>
      </c>
    </row>
    <row r="4" spans="1:16" ht="15" customHeight="1">
      <c r="A4" t="s">
        <v>7</v>
      </c>
      <c s="12" t="s">
        <v>8</v>
      </c>
      <c s="13" t="s">
        <v>390</v>
      </c>
      <c s="5"/>
      <c s="14" t="s">
        <v>391</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f>
      </c>
      <c>
        <f>0+O9</f>
      </c>
    </row>
    <row r="9" spans="1:16" ht="12.75">
      <c r="A9" s="19" t="s">
        <v>35</v>
      </c>
      <c s="23" t="s">
        <v>19</v>
      </c>
      <c s="23" t="s">
        <v>76</v>
      </c>
      <c s="19" t="s">
        <v>37</v>
      </c>
      <c s="24" t="s">
        <v>77</v>
      </c>
      <c s="25" t="s">
        <v>78</v>
      </c>
      <c s="26">
        <v>1150</v>
      </c>
      <c s="27">
        <v>0</v>
      </c>
      <c s="27">
        <f>ROUND(ROUND(H9,2)*ROUND(G9,3),2)</f>
      </c>
      <c r="O9">
        <f>(I9*21)/100</f>
      </c>
      <c t="s">
        <v>13</v>
      </c>
    </row>
    <row r="10" spans="1:5" ht="25.5">
      <c r="A10" s="28" t="s">
        <v>40</v>
      </c>
      <c r="E10" s="29" t="s">
        <v>392</v>
      </c>
    </row>
    <row r="11" spans="1:5" ht="38.25">
      <c r="A11" s="30" t="s">
        <v>42</v>
      </c>
      <c r="E11" s="31" t="s">
        <v>393</v>
      </c>
    </row>
    <row r="12" spans="1:5" ht="25.5">
      <c r="A12" t="s">
        <v>44</v>
      </c>
      <c r="E12" s="29" t="s">
        <v>81</v>
      </c>
    </row>
    <row r="13" spans="1:18" ht="12.75" customHeight="1">
      <c r="A13" s="5" t="s">
        <v>33</v>
      </c>
      <c s="5"/>
      <c s="35" t="s">
        <v>19</v>
      </c>
      <c s="5"/>
      <c s="21" t="s">
        <v>82</v>
      </c>
      <c s="5"/>
      <c s="5"/>
      <c s="5"/>
      <c s="36">
        <f>0+Q13</f>
      </c>
      <c r="O13">
        <f>0+R13</f>
      </c>
      <c r="Q13">
        <f>0+I14+I18+I22</f>
      </c>
      <c>
        <f>0+O14+O18+O22</f>
      </c>
    </row>
    <row r="14" spans="1:16" ht="12.75">
      <c r="A14" s="19" t="s">
        <v>35</v>
      </c>
      <c s="23" t="s">
        <v>13</v>
      </c>
      <c s="23" t="s">
        <v>89</v>
      </c>
      <c s="19" t="s">
        <v>37</v>
      </c>
      <c s="24" t="s">
        <v>90</v>
      </c>
      <c s="25" t="s">
        <v>85</v>
      </c>
      <c s="26">
        <v>302.5</v>
      </c>
      <c s="27">
        <v>0</v>
      </c>
      <c s="27">
        <f>ROUND(ROUND(H14,2)*ROUND(G14,3),2)</f>
      </c>
      <c r="O14">
        <f>(I14*21)/100</f>
      </c>
      <c t="s">
        <v>13</v>
      </c>
    </row>
    <row r="15" spans="1:5" ht="38.25">
      <c r="A15" s="28" t="s">
        <v>40</v>
      </c>
      <c r="E15" s="29" t="s">
        <v>394</v>
      </c>
    </row>
    <row r="16" spans="1:5" ht="12.75">
      <c r="A16" s="30" t="s">
        <v>42</v>
      </c>
      <c r="E16" s="31" t="s">
        <v>395</v>
      </c>
    </row>
    <row r="17" spans="1:5" ht="63.75">
      <c r="A17" t="s">
        <v>44</v>
      </c>
      <c r="E17" s="29" t="s">
        <v>88</v>
      </c>
    </row>
    <row r="18" spans="1:16" ht="12.75">
      <c r="A18" s="19" t="s">
        <v>35</v>
      </c>
      <c s="23" t="s">
        <v>12</v>
      </c>
      <c s="23" t="s">
        <v>121</v>
      </c>
      <c s="19" t="s">
        <v>37</v>
      </c>
      <c s="24" t="s">
        <v>122</v>
      </c>
      <c s="25" t="s">
        <v>123</v>
      </c>
      <c s="26">
        <v>750</v>
      </c>
      <c s="27">
        <v>0</v>
      </c>
      <c s="27">
        <f>ROUND(ROUND(H18,2)*ROUND(G18,3),2)</f>
      </c>
      <c r="O18">
        <f>(I18*21)/100</f>
      </c>
      <c t="s">
        <v>13</v>
      </c>
    </row>
    <row r="19" spans="1:5" ht="25.5">
      <c r="A19" s="28" t="s">
        <v>40</v>
      </c>
      <c r="E19" s="29" t="s">
        <v>396</v>
      </c>
    </row>
    <row r="20" spans="1:5" ht="12.75">
      <c r="A20" s="30" t="s">
        <v>42</v>
      </c>
      <c r="E20" s="31" t="s">
        <v>397</v>
      </c>
    </row>
    <row r="21" spans="1:5" ht="25.5">
      <c r="A21" t="s">
        <v>44</v>
      </c>
      <c r="E21" s="29" t="s">
        <v>126</v>
      </c>
    </row>
    <row r="22" spans="1:16" ht="12.75">
      <c r="A22" s="19" t="s">
        <v>35</v>
      </c>
      <c s="23" t="s">
        <v>23</v>
      </c>
      <c s="23" t="s">
        <v>128</v>
      </c>
      <c s="19" t="s">
        <v>37</v>
      </c>
      <c s="24" t="s">
        <v>129</v>
      </c>
      <c s="25" t="s">
        <v>99</v>
      </c>
      <c s="26">
        <v>1000</v>
      </c>
      <c s="27">
        <v>0</v>
      </c>
      <c s="27">
        <f>ROUND(ROUND(H22,2)*ROUND(G22,3),2)</f>
      </c>
      <c r="O22">
        <f>(I22*21)/100</f>
      </c>
      <c t="s">
        <v>13</v>
      </c>
    </row>
    <row r="23" spans="1:5" ht="25.5">
      <c r="A23" s="28" t="s">
        <v>40</v>
      </c>
      <c r="E23" s="29" t="s">
        <v>398</v>
      </c>
    </row>
    <row r="24" spans="1:5" ht="12.75">
      <c r="A24" s="30" t="s">
        <v>42</v>
      </c>
      <c r="E24" s="31" t="s">
        <v>399</v>
      </c>
    </row>
    <row r="25" spans="1:5" ht="63.75">
      <c r="A25" t="s">
        <v>44</v>
      </c>
      <c r="E25" s="29" t="s">
        <v>132</v>
      </c>
    </row>
    <row r="26" spans="1:18" ht="12.75" customHeight="1">
      <c r="A26" s="5" t="s">
        <v>33</v>
      </c>
      <c s="5"/>
      <c s="35" t="s">
        <v>25</v>
      </c>
      <c s="5"/>
      <c s="21" t="s">
        <v>241</v>
      </c>
      <c s="5"/>
      <c s="5"/>
      <c s="5"/>
      <c s="36">
        <f>0+Q26</f>
      </c>
      <c r="O26">
        <f>0+R26</f>
      </c>
      <c r="Q26">
        <f>0+I27+I31+I35+I39+I43+I47</f>
      </c>
      <c>
        <f>0+O27+O31+O35+O39+O43+O47</f>
      </c>
    </row>
    <row r="27" spans="1:16" ht="12.75">
      <c r="A27" s="19" t="s">
        <v>35</v>
      </c>
      <c s="23" t="s">
        <v>25</v>
      </c>
      <c s="23" t="s">
        <v>266</v>
      </c>
      <c s="19" t="s">
        <v>37</v>
      </c>
      <c s="24" t="s">
        <v>267</v>
      </c>
      <c s="25" t="s">
        <v>123</v>
      </c>
      <c s="26">
        <v>750</v>
      </c>
      <c s="27">
        <v>0</v>
      </c>
      <c s="27">
        <f>ROUND(ROUND(H27,2)*ROUND(G27,3),2)</f>
      </c>
      <c r="O27">
        <f>(I27*21)/100</f>
      </c>
      <c t="s">
        <v>13</v>
      </c>
    </row>
    <row r="28" spans="1:5" ht="12.75">
      <c r="A28" s="28" t="s">
        <v>40</v>
      </c>
      <c r="E28" s="29" t="s">
        <v>400</v>
      </c>
    </row>
    <row r="29" spans="1:5" ht="12.75">
      <c r="A29" s="30" t="s">
        <v>42</v>
      </c>
      <c r="E29" s="31" t="s">
        <v>397</v>
      </c>
    </row>
    <row r="30" spans="1:5" ht="102">
      <c r="A30" t="s">
        <v>44</v>
      </c>
      <c r="E30" s="29" t="s">
        <v>256</v>
      </c>
    </row>
    <row r="31" spans="1:16" ht="12.75">
      <c r="A31" s="19" t="s">
        <v>35</v>
      </c>
      <c s="23" t="s">
        <v>27</v>
      </c>
      <c s="23" t="s">
        <v>401</v>
      </c>
      <c s="19" t="s">
        <v>37</v>
      </c>
      <c s="24" t="s">
        <v>402</v>
      </c>
      <c s="25" t="s">
        <v>123</v>
      </c>
      <c s="26">
        <v>2832.5</v>
      </c>
      <c s="27">
        <v>0</v>
      </c>
      <c s="27">
        <f>ROUND(ROUND(H31,2)*ROUND(G31,3),2)</f>
      </c>
      <c r="O31">
        <f>(I31*21)/100</f>
      </c>
      <c t="s">
        <v>13</v>
      </c>
    </row>
    <row r="32" spans="1:5" ht="12.75">
      <c r="A32" s="28" t="s">
        <v>40</v>
      </c>
      <c r="E32" s="29" t="s">
        <v>403</v>
      </c>
    </row>
    <row r="33" spans="1:5" ht="25.5">
      <c r="A33" s="30" t="s">
        <v>42</v>
      </c>
      <c r="E33" s="31" t="s">
        <v>404</v>
      </c>
    </row>
    <row r="34" spans="1:5" ht="51">
      <c r="A34" t="s">
        <v>44</v>
      </c>
      <c r="E34" s="29" t="s">
        <v>275</v>
      </c>
    </row>
    <row r="35" spans="1:16" ht="12.75">
      <c r="A35" s="19" t="s">
        <v>35</v>
      </c>
      <c s="23" t="s">
        <v>63</v>
      </c>
      <c s="23" t="s">
        <v>282</v>
      </c>
      <c s="19" t="s">
        <v>37</v>
      </c>
      <c s="24" t="s">
        <v>283</v>
      </c>
      <c s="25" t="s">
        <v>123</v>
      </c>
      <c s="26">
        <v>2750</v>
      </c>
      <c s="27">
        <v>0</v>
      </c>
      <c s="27">
        <f>ROUND(ROUND(H35,2)*ROUND(G35,3),2)</f>
      </c>
      <c r="O35">
        <f>(I35*21)/100</f>
      </c>
      <c t="s">
        <v>13</v>
      </c>
    </row>
    <row r="36" spans="1:5" ht="12.75">
      <c r="A36" s="28" t="s">
        <v>40</v>
      </c>
      <c r="E36" s="29" t="s">
        <v>405</v>
      </c>
    </row>
    <row r="37" spans="1:5" ht="25.5">
      <c r="A37" s="30" t="s">
        <v>42</v>
      </c>
      <c r="E37" s="31" t="s">
        <v>406</v>
      </c>
    </row>
    <row r="38" spans="1:5" ht="51">
      <c r="A38" t="s">
        <v>44</v>
      </c>
      <c r="E38" s="29" t="s">
        <v>275</v>
      </c>
    </row>
    <row r="39" spans="1:16" ht="12.75">
      <c r="A39" s="19" t="s">
        <v>35</v>
      </c>
      <c s="23" t="s">
        <v>69</v>
      </c>
      <c s="23" t="s">
        <v>291</v>
      </c>
      <c s="19" t="s">
        <v>37</v>
      </c>
      <c s="24" t="s">
        <v>292</v>
      </c>
      <c s="25" t="s">
        <v>123</v>
      </c>
      <c s="26">
        <v>2750</v>
      </c>
      <c s="27">
        <v>0</v>
      </c>
      <c s="27">
        <f>ROUND(ROUND(H39,2)*ROUND(G39,3),2)</f>
      </c>
      <c r="O39">
        <f>(I39*21)/100</f>
      </c>
      <c t="s">
        <v>13</v>
      </c>
    </row>
    <row r="40" spans="1:5" ht="12.75">
      <c r="A40" s="28" t="s">
        <v>40</v>
      </c>
      <c r="E40" s="29" t="s">
        <v>407</v>
      </c>
    </row>
    <row r="41" spans="1:5" ht="25.5">
      <c r="A41" s="30" t="s">
        <v>42</v>
      </c>
      <c r="E41" s="31" t="s">
        <v>406</v>
      </c>
    </row>
    <row r="42" spans="1:5" ht="140.25">
      <c r="A42" t="s">
        <v>44</v>
      </c>
      <c r="E42" s="29" t="s">
        <v>295</v>
      </c>
    </row>
    <row r="43" spans="1:16" ht="12.75">
      <c r="A43" s="19" t="s">
        <v>35</v>
      </c>
      <c s="23" t="s">
        <v>30</v>
      </c>
      <c s="23" t="s">
        <v>408</v>
      </c>
      <c s="19" t="s">
        <v>37</v>
      </c>
      <c s="24" t="s">
        <v>409</v>
      </c>
      <c s="25" t="s">
        <v>123</v>
      </c>
      <c s="26">
        <v>2832.5</v>
      </c>
      <c s="27">
        <v>0</v>
      </c>
      <c s="27">
        <f>ROUND(ROUND(H43,2)*ROUND(G43,3),2)</f>
      </c>
      <c r="O43">
        <f>(I43*21)/100</f>
      </c>
      <c t="s">
        <v>13</v>
      </c>
    </row>
    <row r="44" spans="1:5" ht="12.75">
      <c r="A44" s="28" t="s">
        <v>40</v>
      </c>
      <c r="E44" s="29" t="s">
        <v>410</v>
      </c>
    </row>
    <row r="45" spans="1:5" ht="25.5">
      <c r="A45" s="30" t="s">
        <v>42</v>
      </c>
      <c r="E45" s="31" t="s">
        <v>404</v>
      </c>
    </row>
    <row r="46" spans="1:5" ht="140.25">
      <c r="A46" t="s">
        <v>44</v>
      </c>
      <c r="E46" s="29" t="s">
        <v>295</v>
      </c>
    </row>
    <row r="47" spans="1:16" ht="12.75">
      <c r="A47" s="19" t="s">
        <v>35</v>
      </c>
      <c s="23" t="s">
        <v>32</v>
      </c>
      <c s="23" t="s">
        <v>307</v>
      </c>
      <c s="19" t="s">
        <v>37</v>
      </c>
      <c s="24" t="s">
        <v>308</v>
      </c>
      <c s="25" t="s">
        <v>123</v>
      </c>
      <c s="26">
        <v>2832.5</v>
      </c>
      <c s="27">
        <v>0</v>
      </c>
      <c s="27">
        <f>ROUND(ROUND(H47,2)*ROUND(G47,3),2)</f>
      </c>
      <c r="O47">
        <f>(I47*21)/100</f>
      </c>
      <c t="s">
        <v>13</v>
      </c>
    </row>
    <row r="48" spans="1:5" ht="25.5">
      <c r="A48" s="28" t="s">
        <v>40</v>
      </c>
      <c r="E48" s="29" t="s">
        <v>411</v>
      </c>
    </row>
    <row r="49" spans="1:5" ht="25.5">
      <c r="A49" s="30" t="s">
        <v>42</v>
      </c>
      <c r="E49" s="31" t="s">
        <v>404</v>
      </c>
    </row>
    <row r="50" spans="1:5" ht="25.5">
      <c r="A50" t="s">
        <v>44</v>
      </c>
      <c r="E50" s="29" t="s">
        <v>310</v>
      </c>
    </row>
    <row r="51" spans="1:18" ht="12.75" customHeight="1">
      <c r="A51" s="5" t="s">
        <v>33</v>
      </c>
      <c s="5"/>
      <c s="35" t="s">
        <v>30</v>
      </c>
      <c s="5"/>
      <c s="21" t="s">
        <v>324</v>
      </c>
      <c s="5"/>
      <c s="5"/>
      <c s="5"/>
      <c s="36">
        <f>0+Q51</f>
      </c>
      <c r="O51">
        <f>0+R51</f>
      </c>
      <c r="Q51">
        <f>0+I52+I56+I60+I64+I68+I72+I76+I80+I84+I88+I92+I96+I100+I104+I108+I112+I116+I120+I124+I128</f>
      </c>
      <c>
        <f>0+O52+O56+O60+O64+O68+O72+O76+O80+O84+O88+O92+O96+O100+O104+O108+O112+O116+O120+O124+O128</f>
      </c>
    </row>
    <row r="52" spans="1:16" ht="25.5">
      <c r="A52" s="19" t="s">
        <v>35</v>
      </c>
      <c s="23" t="s">
        <v>127</v>
      </c>
      <c s="23" t="s">
        <v>412</v>
      </c>
      <c s="19" t="s">
        <v>37</v>
      </c>
      <c s="24" t="s">
        <v>413</v>
      </c>
      <c s="25" t="s">
        <v>66</v>
      </c>
      <c s="26">
        <v>22</v>
      </c>
      <c s="27">
        <v>0</v>
      </c>
      <c s="27">
        <f>ROUND(ROUND(H52,2)*ROUND(G52,3),2)</f>
      </c>
      <c r="O52">
        <f>(I52*21)/100</f>
      </c>
      <c t="s">
        <v>13</v>
      </c>
    </row>
    <row r="53" spans="1:5" ht="12.75">
      <c r="A53" s="28" t="s">
        <v>40</v>
      </c>
      <c r="E53" s="29" t="s">
        <v>414</v>
      </c>
    </row>
    <row r="54" spans="1:5" ht="12.75">
      <c r="A54" s="30" t="s">
        <v>42</v>
      </c>
      <c r="E54" s="31" t="s">
        <v>415</v>
      </c>
    </row>
    <row r="55" spans="1:5" ht="63.75">
      <c r="A55" t="s">
        <v>44</v>
      </c>
      <c r="E55" s="29" t="s">
        <v>416</v>
      </c>
    </row>
    <row r="56" spans="1:16" ht="12.75">
      <c r="A56" s="19" t="s">
        <v>35</v>
      </c>
      <c s="23" t="s">
        <v>133</v>
      </c>
      <c s="23" t="s">
        <v>417</v>
      </c>
      <c s="19" t="s">
        <v>37</v>
      </c>
      <c s="24" t="s">
        <v>418</v>
      </c>
      <c s="25" t="s">
        <v>66</v>
      </c>
      <c s="26">
        <v>22</v>
      </c>
      <c s="27">
        <v>0</v>
      </c>
      <c s="27">
        <f>ROUND(ROUND(H56,2)*ROUND(G56,3),2)</f>
      </c>
      <c r="O56">
        <f>(I56*21)/100</f>
      </c>
      <c t="s">
        <v>13</v>
      </c>
    </row>
    <row r="57" spans="1:5" ht="12.75">
      <c r="A57" s="28" t="s">
        <v>40</v>
      </c>
      <c r="E57" s="29" t="s">
        <v>37</v>
      </c>
    </row>
    <row r="58" spans="1:5" ht="12.75">
      <c r="A58" s="30" t="s">
        <v>42</v>
      </c>
      <c r="E58" s="31" t="s">
        <v>415</v>
      </c>
    </row>
    <row r="59" spans="1:5" ht="25.5">
      <c r="A59" t="s">
        <v>44</v>
      </c>
      <c r="E59" s="29" t="s">
        <v>335</v>
      </c>
    </row>
    <row r="60" spans="1:16" ht="12.75">
      <c r="A60" s="19" t="s">
        <v>35</v>
      </c>
      <c s="23" t="s">
        <v>199</v>
      </c>
      <c s="23" t="s">
        <v>419</v>
      </c>
      <c s="19" t="s">
        <v>420</v>
      </c>
      <c s="24" t="s">
        <v>421</v>
      </c>
      <c s="25" t="s">
        <v>39</v>
      </c>
      <c s="26">
        <v>1</v>
      </c>
      <c s="27">
        <v>0</v>
      </c>
      <c s="27">
        <f>ROUND(ROUND(H60,2)*ROUND(G60,3),2)</f>
      </c>
      <c r="O60">
        <f>(I60*21)/100</f>
      </c>
      <c t="s">
        <v>13</v>
      </c>
    </row>
    <row r="61" spans="1:5" ht="12.75">
      <c r="A61" s="28" t="s">
        <v>40</v>
      </c>
      <c r="E61" s="29" t="s">
        <v>37</v>
      </c>
    </row>
    <row r="62" spans="1:5" ht="12.75">
      <c r="A62" s="30" t="s">
        <v>42</v>
      </c>
      <c r="E62" s="31" t="s">
        <v>43</v>
      </c>
    </row>
    <row r="63" spans="1:5" ht="25.5">
      <c r="A63" t="s">
        <v>44</v>
      </c>
      <c r="E63" s="29" t="s">
        <v>422</v>
      </c>
    </row>
    <row r="64" spans="1:16" ht="25.5">
      <c r="A64" s="19" t="s">
        <v>35</v>
      </c>
      <c s="23" t="s">
        <v>137</v>
      </c>
      <c s="23" t="s">
        <v>423</v>
      </c>
      <c s="19" t="s">
        <v>37</v>
      </c>
      <c s="24" t="s">
        <v>424</v>
      </c>
      <c s="25" t="s">
        <v>66</v>
      </c>
      <c s="26">
        <v>5</v>
      </c>
      <c s="27">
        <v>0</v>
      </c>
      <c s="27">
        <f>ROUND(ROUND(H64,2)*ROUND(G64,3),2)</f>
      </c>
      <c r="O64">
        <f>(I64*21)/100</f>
      </c>
      <c t="s">
        <v>13</v>
      </c>
    </row>
    <row r="65" spans="1:5" ht="12.75">
      <c r="A65" s="28" t="s">
        <v>40</v>
      </c>
      <c r="E65" s="29" t="s">
        <v>414</v>
      </c>
    </row>
    <row r="66" spans="1:5" ht="12.75">
      <c r="A66" s="30" t="s">
        <v>42</v>
      </c>
      <c r="E66" s="31" t="s">
        <v>425</v>
      </c>
    </row>
    <row r="67" spans="1:5" ht="63.75">
      <c r="A67" t="s">
        <v>44</v>
      </c>
      <c r="E67" s="29" t="s">
        <v>416</v>
      </c>
    </row>
    <row r="68" spans="1:16" ht="12.75">
      <c r="A68" s="19" t="s">
        <v>35</v>
      </c>
      <c s="23" t="s">
        <v>141</v>
      </c>
      <c s="23" t="s">
        <v>426</v>
      </c>
      <c s="19" t="s">
        <v>37</v>
      </c>
      <c s="24" t="s">
        <v>427</v>
      </c>
      <c s="25" t="s">
        <v>66</v>
      </c>
      <c s="26">
        <v>5</v>
      </c>
      <c s="27">
        <v>0</v>
      </c>
      <c s="27">
        <f>ROUND(ROUND(H68,2)*ROUND(G68,3),2)</f>
      </c>
      <c r="O68">
        <f>(I68*21)/100</f>
      </c>
      <c t="s">
        <v>13</v>
      </c>
    </row>
    <row r="69" spans="1:5" ht="12.75">
      <c r="A69" s="28" t="s">
        <v>40</v>
      </c>
      <c r="E69" s="29" t="s">
        <v>37</v>
      </c>
    </row>
    <row r="70" spans="1:5" ht="12.75">
      <c r="A70" s="30" t="s">
        <v>42</v>
      </c>
      <c r="E70" s="31" t="s">
        <v>425</v>
      </c>
    </row>
    <row r="71" spans="1:5" ht="25.5">
      <c r="A71" t="s">
        <v>44</v>
      </c>
      <c r="E71" s="29" t="s">
        <v>335</v>
      </c>
    </row>
    <row r="72" spans="1:16" ht="12.75">
      <c r="A72" s="19" t="s">
        <v>35</v>
      </c>
      <c s="23" t="s">
        <v>205</v>
      </c>
      <c s="23" t="s">
        <v>428</v>
      </c>
      <c s="19" t="s">
        <v>420</v>
      </c>
      <c s="24" t="s">
        <v>429</v>
      </c>
      <c s="25" t="s">
        <v>39</v>
      </c>
      <c s="26">
        <v>1</v>
      </c>
      <c s="27">
        <v>0</v>
      </c>
      <c s="27">
        <f>ROUND(ROUND(H72,2)*ROUND(G72,3),2)</f>
      </c>
      <c r="O72">
        <f>(I72*21)/100</f>
      </c>
      <c t="s">
        <v>13</v>
      </c>
    </row>
    <row r="73" spans="1:5" ht="12.75">
      <c r="A73" s="28" t="s">
        <v>40</v>
      </c>
      <c r="E73" s="29" t="s">
        <v>37</v>
      </c>
    </row>
    <row r="74" spans="1:5" ht="12.75">
      <c r="A74" s="30" t="s">
        <v>42</v>
      </c>
      <c r="E74" s="31" t="s">
        <v>43</v>
      </c>
    </row>
    <row r="75" spans="1:5" ht="25.5">
      <c r="A75" t="s">
        <v>44</v>
      </c>
      <c r="E75" s="29" t="s">
        <v>422</v>
      </c>
    </row>
    <row r="76" spans="1:16" ht="25.5">
      <c r="A76" s="19" t="s">
        <v>35</v>
      </c>
      <c s="23" t="s">
        <v>147</v>
      </c>
      <c s="23" t="s">
        <v>353</v>
      </c>
      <c s="19" t="s">
        <v>37</v>
      </c>
      <c s="24" t="s">
        <v>354</v>
      </c>
      <c s="25" t="s">
        <v>123</v>
      </c>
      <c s="26">
        <v>125</v>
      </c>
      <c s="27">
        <v>0</v>
      </c>
      <c s="27">
        <f>ROUND(ROUND(H76,2)*ROUND(G76,3),2)</f>
      </c>
      <c r="O76">
        <f>(I76*21)/100</f>
      </c>
      <c t="s">
        <v>13</v>
      </c>
    </row>
    <row r="77" spans="1:5" ht="12.75">
      <c r="A77" s="28" t="s">
        <v>40</v>
      </c>
      <c r="E77" s="29" t="s">
        <v>430</v>
      </c>
    </row>
    <row r="78" spans="1:5" ht="12.75">
      <c r="A78" s="30" t="s">
        <v>42</v>
      </c>
      <c r="E78" s="31" t="s">
        <v>431</v>
      </c>
    </row>
    <row r="79" spans="1:5" ht="38.25">
      <c r="A79" t="s">
        <v>44</v>
      </c>
      <c r="E79" s="29" t="s">
        <v>356</v>
      </c>
    </row>
    <row r="80" spans="1:16" ht="25.5">
      <c r="A80" s="19" t="s">
        <v>35</v>
      </c>
      <c s="23" t="s">
        <v>152</v>
      </c>
      <c s="23" t="s">
        <v>358</v>
      </c>
      <c s="19" t="s">
        <v>37</v>
      </c>
      <c s="24" t="s">
        <v>359</v>
      </c>
      <c s="25" t="s">
        <v>123</v>
      </c>
      <c s="26">
        <v>125</v>
      </c>
      <c s="27">
        <v>0</v>
      </c>
      <c s="27">
        <f>ROUND(ROUND(H80,2)*ROUND(G80,3),2)</f>
      </c>
      <c r="O80">
        <f>(I80*21)/100</f>
      </c>
      <c t="s">
        <v>13</v>
      </c>
    </row>
    <row r="81" spans="1:5" ht="12.75">
      <c r="A81" s="28" t="s">
        <v>40</v>
      </c>
      <c r="E81" s="29" t="s">
        <v>430</v>
      </c>
    </row>
    <row r="82" spans="1:5" ht="12.75">
      <c r="A82" s="30" t="s">
        <v>42</v>
      </c>
      <c r="E82" s="31" t="s">
        <v>431</v>
      </c>
    </row>
    <row r="83" spans="1:5" ht="38.25">
      <c r="A83" t="s">
        <v>44</v>
      </c>
      <c r="E83" s="29" t="s">
        <v>356</v>
      </c>
    </row>
    <row r="84" spans="1:16" ht="12.75">
      <c r="A84" s="19" t="s">
        <v>35</v>
      </c>
      <c s="23" t="s">
        <v>235</v>
      </c>
      <c s="23" t="s">
        <v>432</v>
      </c>
      <c s="19" t="s">
        <v>37</v>
      </c>
      <c s="24" t="s">
        <v>433</v>
      </c>
      <c s="25" t="s">
        <v>66</v>
      </c>
      <c s="26">
        <v>2</v>
      </c>
      <c s="27">
        <v>0</v>
      </c>
      <c s="27">
        <f>ROUND(ROUND(H84,2)*ROUND(G84,3),2)</f>
      </c>
      <c r="O84">
        <f>(I84*21)/100</f>
      </c>
      <c t="s">
        <v>13</v>
      </c>
    </row>
    <row r="85" spans="1:5" ht="12.75">
      <c r="A85" s="28" t="s">
        <v>40</v>
      </c>
      <c r="E85" s="29" t="s">
        <v>434</v>
      </c>
    </row>
    <row r="86" spans="1:5" ht="12.75">
      <c r="A86" s="30" t="s">
        <v>42</v>
      </c>
      <c r="E86" s="31" t="s">
        <v>435</v>
      </c>
    </row>
    <row r="87" spans="1:5" ht="76.5">
      <c r="A87" t="s">
        <v>44</v>
      </c>
      <c r="E87" s="29" t="s">
        <v>436</v>
      </c>
    </row>
    <row r="88" spans="1:16" ht="12.75">
      <c r="A88" s="19" t="s">
        <v>35</v>
      </c>
      <c s="23" t="s">
        <v>242</v>
      </c>
      <c s="23" t="s">
        <v>437</v>
      </c>
      <c s="19" t="s">
        <v>37</v>
      </c>
      <c s="24" t="s">
        <v>438</v>
      </c>
      <c s="25" t="s">
        <v>66</v>
      </c>
      <c s="26">
        <v>2</v>
      </c>
      <c s="27">
        <v>0</v>
      </c>
      <c s="27">
        <f>ROUND(ROUND(H88,2)*ROUND(G88,3),2)</f>
      </c>
      <c r="O88">
        <f>(I88*21)/100</f>
      </c>
      <c t="s">
        <v>13</v>
      </c>
    </row>
    <row r="89" spans="1:5" ht="12.75">
      <c r="A89" s="28" t="s">
        <v>40</v>
      </c>
      <c r="E89" s="29" t="s">
        <v>37</v>
      </c>
    </row>
    <row r="90" spans="1:5" ht="12.75">
      <c r="A90" s="30" t="s">
        <v>42</v>
      </c>
      <c r="E90" s="31" t="s">
        <v>435</v>
      </c>
    </row>
    <row r="91" spans="1:5" ht="25.5">
      <c r="A91" t="s">
        <v>44</v>
      </c>
      <c r="E91" s="29" t="s">
        <v>439</v>
      </c>
    </row>
    <row r="92" spans="1:16" ht="12.75">
      <c r="A92" s="19" t="s">
        <v>35</v>
      </c>
      <c s="23" t="s">
        <v>248</v>
      </c>
      <c s="23" t="s">
        <v>440</v>
      </c>
      <c s="19" t="s">
        <v>420</v>
      </c>
      <c s="24" t="s">
        <v>441</v>
      </c>
      <c s="25" t="s">
        <v>39</v>
      </c>
      <c s="26">
        <v>1</v>
      </c>
      <c s="27">
        <v>0</v>
      </c>
      <c s="27">
        <f>ROUND(ROUND(H92,2)*ROUND(G92,3),2)</f>
      </c>
      <c r="O92">
        <f>(I92*21)/100</f>
      </c>
      <c t="s">
        <v>13</v>
      </c>
    </row>
    <row r="93" spans="1:5" ht="12.75">
      <c r="A93" s="28" t="s">
        <v>40</v>
      </c>
      <c r="E93" s="29" t="s">
        <v>37</v>
      </c>
    </row>
    <row r="94" spans="1:5" ht="12.75">
      <c r="A94" s="30" t="s">
        <v>42</v>
      </c>
      <c r="E94" s="31" t="s">
        <v>43</v>
      </c>
    </row>
    <row r="95" spans="1:5" ht="25.5">
      <c r="A95" t="s">
        <v>44</v>
      </c>
      <c r="E95" s="29" t="s">
        <v>442</v>
      </c>
    </row>
    <row r="96" spans="1:16" ht="12.75">
      <c r="A96" s="19" t="s">
        <v>35</v>
      </c>
      <c s="23" t="s">
        <v>158</v>
      </c>
      <c s="23" t="s">
        <v>443</v>
      </c>
      <c s="19" t="s">
        <v>37</v>
      </c>
      <c s="24" t="s">
        <v>444</v>
      </c>
      <c s="25" t="s">
        <v>66</v>
      </c>
      <c s="26">
        <v>2</v>
      </c>
      <c s="27">
        <v>0</v>
      </c>
      <c s="27">
        <f>ROUND(ROUND(H96,2)*ROUND(G96,3),2)</f>
      </c>
      <c r="O96">
        <f>(I96*21)/100</f>
      </c>
      <c t="s">
        <v>13</v>
      </c>
    </row>
    <row r="97" spans="1:5" ht="12.75">
      <c r="A97" s="28" t="s">
        <v>40</v>
      </c>
      <c r="E97" s="29" t="s">
        <v>414</v>
      </c>
    </row>
    <row r="98" spans="1:5" ht="12.75">
      <c r="A98" s="30" t="s">
        <v>42</v>
      </c>
      <c r="E98" s="31" t="s">
        <v>435</v>
      </c>
    </row>
    <row r="99" spans="1:5" ht="63.75">
      <c r="A99" t="s">
        <v>44</v>
      </c>
      <c r="E99" s="29" t="s">
        <v>445</v>
      </c>
    </row>
    <row r="100" spans="1:16" ht="12.75">
      <c r="A100" s="19" t="s">
        <v>35</v>
      </c>
      <c s="23" t="s">
        <v>164</v>
      </c>
      <c s="23" t="s">
        <v>446</v>
      </c>
      <c s="19" t="s">
        <v>37</v>
      </c>
      <c s="24" t="s">
        <v>447</v>
      </c>
      <c s="25" t="s">
        <v>66</v>
      </c>
      <c s="26">
        <v>2</v>
      </c>
      <c s="27">
        <v>0</v>
      </c>
      <c s="27">
        <f>ROUND(ROUND(H100,2)*ROUND(G100,3),2)</f>
      </c>
      <c r="O100">
        <f>(I100*21)/100</f>
      </c>
      <c t="s">
        <v>13</v>
      </c>
    </row>
    <row r="101" spans="1:5" ht="12.75">
      <c r="A101" s="28" t="s">
        <v>40</v>
      </c>
      <c r="E101" s="29" t="s">
        <v>37</v>
      </c>
    </row>
    <row r="102" spans="1:5" ht="12.75">
      <c r="A102" s="30" t="s">
        <v>42</v>
      </c>
      <c r="E102" s="31" t="s">
        <v>435</v>
      </c>
    </row>
    <row r="103" spans="1:5" ht="25.5">
      <c r="A103" t="s">
        <v>44</v>
      </c>
      <c r="E103" s="29" t="s">
        <v>439</v>
      </c>
    </row>
    <row r="104" spans="1:16" ht="12.75">
      <c r="A104" s="19" t="s">
        <v>35</v>
      </c>
      <c s="23" t="s">
        <v>211</v>
      </c>
      <c s="23" t="s">
        <v>448</v>
      </c>
      <c s="19" t="s">
        <v>420</v>
      </c>
      <c s="24" t="s">
        <v>449</v>
      </c>
      <c s="25" t="s">
        <v>39</v>
      </c>
      <c s="26">
        <v>1</v>
      </c>
      <c s="27">
        <v>0</v>
      </c>
      <c s="27">
        <f>ROUND(ROUND(H104,2)*ROUND(G104,3),2)</f>
      </c>
      <c r="O104">
        <f>(I104*21)/100</f>
      </c>
      <c t="s">
        <v>13</v>
      </c>
    </row>
    <row r="105" spans="1:5" ht="12.75">
      <c r="A105" s="28" t="s">
        <v>40</v>
      </c>
      <c r="E105" s="29" t="s">
        <v>37</v>
      </c>
    </row>
    <row r="106" spans="1:5" ht="12.75">
      <c r="A106" s="30" t="s">
        <v>42</v>
      </c>
      <c r="E106" s="31" t="s">
        <v>43</v>
      </c>
    </row>
    <row r="107" spans="1:5" ht="25.5">
      <c r="A107" t="s">
        <v>44</v>
      </c>
      <c r="E107" s="29" t="s">
        <v>442</v>
      </c>
    </row>
    <row r="108" spans="1:16" ht="12.75">
      <c r="A108" s="19" t="s">
        <v>35</v>
      </c>
      <c s="23" t="s">
        <v>170</v>
      </c>
      <c s="23" t="s">
        <v>450</v>
      </c>
      <c s="19" t="s">
        <v>37</v>
      </c>
      <c s="24" t="s">
        <v>451</v>
      </c>
      <c s="25" t="s">
        <v>66</v>
      </c>
      <c s="26">
        <v>20</v>
      </c>
      <c s="27">
        <v>0</v>
      </c>
      <c s="27">
        <f>ROUND(ROUND(H108,2)*ROUND(G108,3),2)</f>
      </c>
      <c r="O108">
        <f>(I108*21)/100</f>
      </c>
      <c t="s">
        <v>13</v>
      </c>
    </row>
    <row r="109" spans="1:5" ht="12.75">
      <c r="A109" s="28" t="s">
        <v>40</v>
      </c>
      <c r="E109" s="29" t="s">
        <v>414</v>
      </c>
    </row>
    <row r="110" spans="1:5" ht="12.75">
      <c r="A110" s="30" t="s">
        <v>42</v>
      </c>
      <c r="E110" s="31" t="s">
        <v>452</v>
      </c>
    </row>
    <row r="111" spans="1:5" ht="63.75">
      <c r="A111" t="s">
        <v>44</v>
      </c>
      <c r="E111" s="29" t="s">
        <v>445</v>
      </c>
    </row>
    <row r="112" spans="1:16" ht="12.75">
      <c r="A112" s="19" t="s">
        <v>35</v>
      </c>
      <c s="23" t="s">
        <v>175</v>
      </c>
      <c s="23" t="s">
        <v>453</v>
      </c>
      <c s="19" t="s">
        <v>37</v>
      </c>
      <c s="24" t="s">
        <v>454</v>
      </c>
      <c s="25" t="s">
        <v>66</v>
      </c>
      <c s="26">
        <v>20</v>
      </c>
      <c s="27">
        <v>0</v>
      </c>
      <c s="27">
        <f>ROUND(ROUND(H112,2)*ROUND(G112,3),2)</f>
      </c>
      <c r="O112">
        <f>(I112*21)/100</f>
      </c>
      <c t="s">
        <v>13</v>
      </c>
    </row>
    <row r="113" spans="1:5" ht="12.75">
      <c r="A113" s="28" t="s">
        <v>40</v>
      </c>
      <c r="E113" s="29" t="s">
        <v>37</v>
      </c>
    </row>
    <row r="114" spans="1:5" ht="12.75">
      <c r="A114" s="30" t="s">
        <v>42</v>
      </c>
      <c r="E114" s="31" t="s">
        <v>452</v>
      </c>
    </row>
    <row r="115" spans="1:5" ht="25.5">
      <c r="A115" t="s">
        <v>44</v>
      </c>
      <c r="E115" s="29" t="s">
        <v>439</v>
      </c>
    </row>
    <row r="116" spans="1:16" ht="12.75">
      <c r="A116" s="19" t="s">
        <v>35</v>
      </c>
      <c s="23" t="s">
        <v>217</v>
      </c>
      <c s="23" t="s">
        <v>455</v>
      </c>
      <c s="19" t="s">
        <v>420</v>
      </c>
      <c s="24" t="s">
        <v>456</v>
      </c>
      <c s="25" t="s">
        <v>39</v>
      </c>
      <c s="26">
        <v>1</v>
      </c>
      <c s="27">
        <v>0</v>
      </c>
      <c s="27">
        <f>ROUND(ROUND(H116,2)*ROUND(G116,3),2)</f>
      </c>
      <c r="O116">
        <f>(I116*21)/100</f>
      </c>
      <c t="s">
        <v>13</v>
      </c>
    </row>
    <row r="117" spans="1:5" ht="12.75">
      <c r="A117" s="28" t="s">
        <v>40</v>
      </c>
      <c r="E117" s="29" t="s">
        <v>37</v>
      </c>
    </row>
    <row r="118" spans="1:5" ht="12.75">
      <c r="A118" s="30" t="s">
        <v>42</v>
      </c>
      <c r="E118" s="31" t="s">
        <v>43</v>
      </c>
    </row>
    <row r="119" spans="1:5" ht="25.5">
      <c r="A119" t="s">
        <v>44</v>
      </c>
      <c r="E119" s="29" t="s">
        <v>442</v>
      </c>
    </row>
    <row r="120" spans="1:16" ht="25.5">
      <c r="A120" s="19" t="s">
        <v>35</v>
      </c>
      <c s="23" t="s">
        <v>182</v>
      </c>
      <c s="23" t="s">
        <v>457</v>
      </c>
      <c s="19" t="s">
        <v>37</v>
      </c>
      <c s="24" t="s">
        <v>458</v>
      </c>
      <c s="25" t="s">
        <v>66</v>
      </c>
      <c s="26">
        <v>58</v>
      </c>
      <c s="27">
        <v>0</v>
      </c>
      <c s="27">
        <f>ROUND(ROUND(H120,2)*ROUND(G120,3),2)</f>
      </c>
      <c r="O120">
        <f>(I120*21)/100</f>
      </c>
      <c t="s">
        <v>13</v>
      </c>
    </row>
    <row r="121" spans="1:5" ht="12.75">
      <c r="A121" s="28" t="s">
        <v>40</v>
      </c>
      <c r="E121" s="29" t="s">
        <v>414</v>
      </c>
    </row>
    <row r="122" spans="1:5" ht="76.5">
      <c r="A122" s="30" t="s">
        <v>42</v>
      </c>
      <c r="E122" s="31" t="s">
        <v>459</v>
      </c>
    </row>
    <row r="123" spans="1:5" ht="63.75">
      <c r="A123" t="s">
        <v>44</v>
      </c>
      <c r="E123" s="29" t="s">
        <v>445</v>
      </c>
    </row>
    <row r="124" spans="1:16" ht="12.75">
      <c r="A124" s="19" t="s">
        <v>35</v>
      </c>
      <c s="23" t="s">
        <v>188</v>
      </c>
      <c s="23" t="s">
        <v>460</v>
      </c>
      <c s="19" t="s">
        <v>37</v>
      </c>
      <c s="24" t="s">
        <v>461</v>
      </c>
      <c s="25" t="s">
        <v>66</v>
      </c>
      <c s="26">
        <v>58</v>
      </c>
      <c s="27">
        <v>0</v>
      </c>
      <c s="27">
        <f>ROUND(ROUND(H124,2)*ROUND(G124,3),2)</f>
      </c>
      <c r="O124">
        <f>(I124*21)/100</f>
      </c>
      <c t="s">
        <v>13</v>
      </c>
    </row>
    <row r="125" spans="1:5" ht="12.75">
      <c r="A125" s="28" t="s">
        <v>40</v>
      </c>
      <c r="E125" s="29" t="s">
        <v>37</v>
      </c>
    </row>
    <row r="126" spans="1:5" ht="76.5">
      <c r="A126" s="30" t="s">
        <v>42</v>
      </c>
      <c r="E126" s="31" t="s">
        <v>459</v>
      </c>
    </row>
    <row r="127" spans="1:5" ht="25.5">
      <c r="A127" t="s">
        <v>44</v>
      </c>
      <c r="E127" s="29" t="s">
        <v>439</v>
      </c>
    </row>
    <row r="128" spans="1:16" ht="12.75">
      <c r="A128" s="19" t="s">
        <v>35</v>
      </c>
      <c s="23" t="s">
        <v>223</v>
      </c>
      <c s="23" t="s">
        <v>462</v>
      </c>
      <c s="19" t="s">
        <v>420</v>
      </c>
      <c s="24" t="s">
        <v>463</v>
      </c>
      <c s="25" t="s">
        <v>39</v>
      </c>
      <c s="26">
        <v>1</v>
      </c>
      <c s="27">
        <v>0</v>
      </c>
      <c s="27">
        <f>ROUND(ROUND(H128,2)*ROUND(G128,3),2)</f>
      </c>
      <c r="O128">
        <f>(I128*21)/100</f>
      </c>
      <c t="s">
        <v>13</v>
      </c>
    </row>
    <row r="129" spans="1:5" ht="12.75">
      <c r="A129" s="28" t="s">
        <v>40</v>
      </c>
      <c r="E129" s="29" t="s">
        <v>37</v>
      </c>
    </row>
    <row r="130" spans="1:5" ht="12.75">
      <c r="A130" s="30" t="s">
        <v>42</v>
      </c>
      <c r="E130" s="31" t="s">
        <v>43</v>
      </c>
    </row>
    <row r="131" spans="1:5" ht="25.5">
      <c r="A131" t="s">
        <v>44</v>
      </c>
      <c r="E131" s="29" t="s">
        <v>442</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